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autoCompressPictures="0"/>
  <mc:AlternateContent xmlns:mc="http://schemas.openxmlformats.org/markup-compatibility/2006">
    <mc:Choice Requires="x15">
      <x15ac:absPath xmlns:x15ac="http://schemas.microsoft.com/office/spreadsheetml/2010/11/ac" url="R:\301 衝突物礦 (工程製作用)\"/>
    </mc:Choice>
  </mc:AlternateContent>
  <xr:revisionPtr revIDLastSave="0" documentId="13_ncr:1_{271F40D9-A1B7-45ED-8937-16DA28B3E7D0}"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 i="5" l="1"/>
  <c r="A131"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B8" i="3"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A71" i="2"/>
  <c r="A65" i="2"/>
  <c r="B9" i="3"/>
  <c r="B13" i="3"/>
  <c r="B17" i="3"/>
  <c r="B21"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Q18" i="4" s="1"/>
  <c r="P17" i="4"/>
  <c r="Q17" i="4" s="1"/>
  <c r="P14" i="4"/>
  <c r="Q14" i="4" s="1"/>
  <c r="P13" i="4"/>
  <c r="P12" i="4"/>
  <c r="Q13" i="4" s="1"/>
  <c r="P21" i="4"/>
  <c r="P20" i="4"/>
  <c r="P16" i="4"/>
  <c r="P15" i="4"/>
  <c r="Q16" i="4"/>
  <c r="R15" i="4" s="1"/>
  <c r="Q15" i="4"/>
  <c r="Q20" i="4"/>
  <c r="Q12" i="4"/>
  <c r="R12" i="4" s="1"/>
  <c r="R20" i="4"/>
  <c r="S20" i="4" s="1"/>
  <c r="T20" i="4" s="1"/>
  <c r="Q21" i="4"/>
  <c r="R21" i="4"/>
  <c r="S21" i="4"/>
  <c r="T21" i="4" s="1"/>
  <c r="U21" i="4" s="1"/>
  <c r="V21" i="4" s="1"/>
  <c r="W21" i="4" s="1"/>
  <c r="X21" i="4" s="1"/>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AB9" i="5"/>
  <c r="V9" i="5"/>
  <c r="E9" i="5" s="1"/>
  <c r="AB8" i="5"/>
  <c r="V8" i="5"/>
  <c r="AB7" i="5"/>
  <c r="V7" i="5"/>
  <c r="F7" i="5" s="1"/>
  <c r="AB6" i="5"/>
  <c r="V6" i="5"/>
  <c r="J6" i="5" s="1"/>
  <c r="AB5" i="5"/>
  <c r="V5" i="5"/>
  <c r="B18" i="5"/>
  <c r="C18" i="5"/>
  <c r="K4" i="20"/>
  <c r="C4" i="20"/>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s="1"/>
  <c r="Q5" i="20"/>
  <c r="N5" i="20"/>
  <c r="B5" i="6"/>
  <c r="F112" i="6" s="1"/>
  <c r="B111" i="6"/>
  <c r="B110" i="6"/>
  <c r="B109" i="6"/>
  <c r="B108" i="6"/>
  <c r="B107" i="6"/>
  <c r="B106" i="6"/>
  <c r="B105" i="6"/>
  <c r="B104" i="6"/>
  <c r="B103" i="6"/>
  <c r="B102" i="6"/>
  <c r="B101" i="6"/>
  <c r="B100" i="6"/>
  <c r="B99" i="6"/>
  <c r="B98" i="6"/>
  <c r="G98" i="6" s="1"/>
  <c r="B96" i="6"/>
  <c r="B95" i="6"/>
  <c r="B94" i="6"/>
  <c r="B92" i="6"/>
  <c r="B91" i="6"/>
  <c r="B90" i="6"/>
  <c r="B89" i="6"/>
  <c r="B88" i="6"/>
  <c r="B87" i="6"/>
  <c r="B86" i="6"/>
  <c r="B85" i="6"/>
  <c r="B84" i="6"/>
  <c r="B83" i="6"/>
  <c r="G83" i="6" s="1"/>
  <c r="B81" i="6"/>
  <c r="B80" i="6"/>
  <c r="B79" i="6"/>
  <c r="B78" i="6"/>
  <c r="B77" i="6"/>
  <c r="B76" i="6"/>
  <c r="B75" i="6"/>
  <c r="B74" i="6"/>
  <c r="B73" i="6"/>
  <c r="B72" i="6"/>
  <c r="G72" i="6" s="1"/>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G39" i="6" s="1"/>
  <c r="B37" i="6"/>
  <c r="B36" i="6"/>
  <c r="B35" i="6"/>
  <c r="B34" i="6"/>
  <c r="B33" i="6"/>
  <c r="B32" i="6"/>
  <c r="B31" i="6"/>
  <c r="B30" i="6"/>
  <c r="B29" i="6"/>
  <c r="B28" i="6"/>
  <c r="B26" i="6"/>
  <c r="B25" i="6"/>
  <c r="B24" i="6"/>
  <c r="B23" i="6"/>
  <c r="B22" i="6"/>
  <c r="B21" i="6"/>
  <c r="B20" i="6"/>
  <c r="B19" i="6"/>
  <c r="B18" i="6"/>
  <c r="B17" i="6"/>
  <c r="G17" i="6" s="1"/>
  <c r="B15" i="6"/>
  <c r="B13" i="6"/>
  <c r="B12" i="6"/>
  <c r="B11" i="6"/>
  <c r="B10" i="6"/>
  <c r="B9" i="6"/>
  <c r="B6" i="6"/>
  <c r="B4" i="6"/>
  <c r="P53" i="4"/>
  <c r="P41" i="4"/>
  <c r="B29" i="4"/>
  <c r="A16" i="6" s="1"/>
  <c r="A8" i="6"/>
  <c r="B12" i="4"/>
  <c r="A7" i="6" s="1"/>
  <c r="B138" i="4"/>
  <c r="D29" i="4"/>
  <c r="D89" i="4" s="1"/>
  <c r="H101" i="4"/>
  <c r="S51" i="4"/>
  <c r="T50" i="4" s="1"/>
  <c r="U50" i="4" s="1"/>
  <c r="T51" i="4"/>
  <c r="U51" i="4" s="1"/>
  <c r="S50" i="4"/>
  <c r="S49" i="4"/>
  <c r="T48" i="4" s="1"/>
  <c r="S48" i="4"/>
  <c r="S47" i="4"/>
  <c r="T47" i="4" s="1"/>
  <c r="S46" i="4"/>
  <c r="S45" i="4"/>
  <c r="T45" i="4" s="1"/>
  <c r="S44" i="4"/>
  <c r="S43" i="4"/>
  <c r="T43" i="4" s="1"/>
  <c r="S42" i="4"/>
  <c r="Q39" i="4"/>
  <c r="P39" i="4"/>
  <c r="Q38" i="4"/>
  <c r="P38" i="4"/>
  <c r="Q37" i="4"/>
  <c r="P37" i="4"/>
  <c r="Q36" i="4"/>
  <c r="P36" i="4"/>
  <c r="Q35" i="4"/>
  <c r="P35" i="4"/>
  <c r="Q34" i="4"/>
  <c r="P34" i="4"/>
  <c r="Q33" i="4"/>
  <c r="P33" i="4"/>
  <c r="Q32" i="4"/>
  <c r="P32" i="4"/>
  <c r="Q31" i="4"/>
  <c r="P31" i="4"/>
  <c r="Q30" i="4"/>
  <c r="P30" i="4"/>
  <c r="B13" i="4"/>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B13" i="5"/>
  <c r="V13" i="5"/>
  <c r="E13" i="5"/>
  <c r="X13" i="5" s="1"/>
  <c r="B14" i="5"/>
  <c r="V14" i="5"/>
  <c r="E14" i="5"/>
  <c r="X14" i="5" s="1"/>
  <c r="B15" i="5"/>
  <c r="V15" i="5"/>
  <c r="E15" i="5"/>
  <c r="X15" i="5" s="1"/>
  <c r="B16" i="5"/>
  <c r="V16" i="5"/>
  <c r="E16" i="5"/>
  <c r="X16" i="5" s="1"/>
  <c r="B17" i="5"/>
  <c r="V17" i="5"/>
  <c r="E17" i="5"/>
  <c r="X17" i="5" s="1"/>
  <c r="V18" i="5"/>
  <c r="E18" i="5"/>
  <c r="X18" i="5" s="1"/>
  <c r="B19" i="5"/>
  <c r="V19" i="5"/>
  <c r="E19" i="5"/>
  <c r="X19" i="5" s="1"/>
  <c r="B20" i="5"/>
  <c r="V20" i="5"/>
  <c r="E20" i="5"/>
  <c r="X20" i="5" s="1"/>
  <c r="B21" i="5"/>
  <c r="V21" i="5"/>
  <c r="E21" i="5"/>
  <c r="X21" i="5" s="1"/>
  <c r="B22" i="5"/>
  <c r="V22" i="5"/>
  <c r="E22" i="5"/>
  <c r="X22" i="5" s="1"/>
  <c r="B23" i="5"/>
  <c r="V23" i="5"/>
  <c r="E23" i="5"/>
  <c r="X23" i="5" s="1"/>
  <c r="B24" i="5"/>
  <c r="V24" i="5"/>
  <c r="E24" i="5"/>
  <c r="X24" i="5" s="1"/>
  <c r="B25" i="5"/>
  <c r="V25" i="5"/>
  <c r="E25" i="5"/>
  <c r="X25" i="5" s="1"/>
  <c r="B26" i="5"/>
  <c r="V26" i="5"/>
  <c r="E26" i="5"/>
  <c r="X26" i="5" s="1"/>
  <c r="B27" i="5"/>
  <c r="V27" i="5"/>
  <c r="E27" i="5"/>
  <c r="X27" i="5" s="1"/>
  <c r="B28" i="5"/>
  <c r="V28" i="5"/>
  <c r="E28" i="5"/>
  <c r="X28" i="5" s="1"/>
  <c r="B29" i="5"/>
  <c r="V29" i="5"/>
  <c r="E29" i="5"/>
  <c r="X29" i="5" s="1"/>
  <c r="B30" i="5"/>
  <c r="V30" i="5"/>
  <c r="E30" i="5"/>
  <c r="X30" i="5" s="1"/>
  <c r="B31" i="5"/>
  <c r="V31" i="5"/>
  <c r="E31" i="5"/>
  <c r="X31" i="5" s="1"/>
  <c r="B32" i="5"/>
  <c r="V32" i="5"/>
  <c r="E32" i="5"/>
  <c r="X32" i="5" s="1"/>
  <c r="B33" i="5"/>
  <c r="V33" i="5"/>
  <c r="E33" i="5"/>
  <c r="X33" i="5" s="1"/>
  <c r="B34" i="5"/>
  <c r="V34" i="5"/>
  <c r="E34" i="5"/>
  <c r="X34" i="5" s="1"/>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X45" i="5" s="1"/>
  <c r="B46" i="5"/>
  <c r="V46" i="5"/>
  <c r="E46" i="5"/>
  <c r="X46" i="5" s="1"/>
  <c r="B47" i="5"/>
  <c r="V47" i="5"/>
  <c r="E47" i="5"/>
  <c r="X47" i="5" s="1"/>
  <c r="B48" i="5"/>
  <c r="V48" i="5"/>
  <c r="E48" i="5"/>
  <c r="X48" i="5" s="1"/>
  <c r="B49" i="5"/>
  <c r="V49" i="5"/>
  <c r="E49" i="5"/>
  <c r="X49" i="5" s="1"/>
  <c r="B50" i="5"/>
  <c r="V50" i="5"/>
  <c r="E50" i="5"/>
  <c r="X50" i="5" s="1"/>
  <c r="B51" i="5"/>
  <c r="V51" i="5"/>
  <c r="E51" i="5"/>
  <c r="X51" i="5" s="1"/>
  <c r="B52" i="5"/>
  <c r="V52" i="5"/>
  <c r="E52" i="5"/>
  <c r="X52" i="5" s="1"/>
  <c r="B53" i="5"/>
  <c r="V53" i="5"/>
  <c r="E53" i="5"/>
  <c r="X53" i="5" s="1"/>
  <c r="B54" i="5"/>
  <c r="V54" i="5"/>
  <c r="E54" i="5"/>
  <c r="X54" i="5" s="1"/>
  <c r="B55" i="5"/>
  <c r="V55" i="5"/>
  <c r="E55" i="5"/>
  <c r="X55" i="5" s="1"/>
  <c r="B56" i="5"/>
  <c r="V56" i="5"/>
  <c r="E56" i="5"/>
  <c r="X56" i="5" s="1"/>
  <c r="B57" i="5"/>
  <c r="V57" i="5"/>
  <c r="E57" i="5"/>
  <c r="X57" i="5" s="1"/>
  <c r="B58" i="5"/>
  <c r="V58" i="5"/>
  <c r="E58" i="5"/>
  <c r="X58" i="5" s="1"/>
  <c r="B59" i="5"/>
  <c r="V59" i="5"/>
  <c r="E59" i="5"/>
  <c r="X59" i="5" s="1"/>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X91" i="5" s="1"/>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X123" i="5" s="1"/>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X189" i="5" s="1"/>
  <c r="V190" i="5"/>
  <c r="E190" i="5"/>
  <c r="X190" i="5" s="1"/>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X312" i="5" s="1"/>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X380" i="5" s="1"/>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C123" i="6"/>
  <c r="C122" i="6"/>
  <c r="C121" i="6"/>
  <c r="C120" i="6"/>
  <c r="G103" i="6"/>
  <c r="G102" i="6"/>
  <c r="G101" i="6"/>
  <c r="G100" i="6"/>
  <c r="G88" i="6"/>
  <c r="G87" i="6"/>
  <c r="G86" i="6"/>
  <c r="G85" i="6"/>
  <c r="G84" i="6"/>
  <c r="G77" i="6"/>
  <c r="G76" i="6"/>
  <c r="G75" i="6"/>
  <c r="G74" i="6"/>
  <c r="G73" i="6"/>
  <c r="G66" i="6"/>
  <c r="G65" i="6"/>
  <c r="G64" i="6"/>
  <c r="G63" i="6"/>
  <c r="G62" i="6"/>
  <c r="G61" i="6"/>
  <c r="G55" i="6"/>
  <c r="G54" i="6"/>
  <c r="G53" i="6"/>
  <c r="G52" i="6"/>
  <c r="G51" i="6"/>
  <c r="G50" i="6"/>
  <c r="G44" i="6"/>
  <c r="G43" i="6"/>
  <c r="G42" i="6"/>
  <c r="G41" i="6"/>
  <c r="G40" i="6"/>
  <c r="G33" i="6"/>
  <c r="G32" i="6"/>
  <c r="G31" i="6"/>
  <c r="G30" i="6"/>
  <c r="G29" i="6"/>
  <c r="G28" i="6"/>
  <c r="G9" i="6"/>
  <c r="H9" i="6" s="1"/>
  <c r="C37" i="6"/>
  <c r="C36" i="6"/>
  <c r="C35" i="6"/>
  <c r="C34" i="6"/>
  <c r="J31"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6" i="6"/>
  <c r="G112" i="6"/>
  <c r="J85" i="6"/>
  <c r="J65" i="6"/>
  <c r="J63" i="6"/>
  <c r="J54" i="6"/>
  <c r="J52" i="6"/>
  <c r="J44" i="6"/>
  <c r="J43" i="6"/>
  <c r="J42" i="6"/>
  <c r="C107" i="6"/>
  <c r="C106" i="6"/>
  <c r="C105" i="6"/>
  <c r="C104" i="6"/>
  <c r="I103" i="6"/>
  <c r="J103" i="6"/>
  <c r="I102" i="6"/>
  <c r="I101" i="6"/>
  <c r="I100" i="6"/>
  <c r="C92" i="6"/>
  <c r="C91" i="6"/>
  <c r="C90" i="6"/>
  <c r="C89" i="6"/>
  <c r="I88" i="6"/>
  <c r="I87" i="6"/>
  <c r="I86" i="6"/>
  <c r="I84" i="6"/>
  <c r="J84" i="6"/>
  <c r="C81" i="6"/>
  <c r="C80" i="6"/>
  <c r="C79" i="6"/>
  <c r="C78" i="6"/>
  <c r="I77" i="6"/>
  <c r="I75" i="6"/>
  <c r="I74" i="6"/>
  <c r="I73" i="6"/>
  <c r="C70" i="6"/>
  <c r="C69" i="6"/>
  <c r="C68" i="6"/>
  <c r="C67" i="6"/>
  <c r="I65" i="6"/>
  <c r="I64" i="6"/>
  <c r="I63" i="6"/>
  <c r="J62" i="6"/>
  <c r="C59" i="6"/>
  <c r="C58" i="6"/>
  <c r="C57" i="6"/>
  <c r="C56" i="6"/>
  <c r="I55" i="6"/>
  <c r="I54" i="6"/>
  <c r="I52" i="6"/>
  <c r="I51" i="6"/>
  <c r="C48" i="6"/>
  <c r="C47" i="6"/>
  <c r="C46" i="6"/>
  <c r="C45" i="6"/>
  <c r="I44" i="6"/>
  <c r="I42" i="6"/>
  <c r="I41" i="6"/>
  <c r="I40" i="6"/>
  <c r="C26" i="6"/>
  <c r="C25" i="6"/>
  <c r="C24" i="6"/>
  <c r="C23" i="6"/>
  <c r="I22" i="6"/>
  <c r="J22" i="6"/>
  <c r="I21" i="6"/>
  <c r="J21" i="6"/>
  <c r="J7" i="6"/>
  <c r="J19" i="6"/>
  <c r="I83" i="6"/>
  <c r="I7" i="6"/>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9" i="6"/>
  <c r="G108" i="6"/>
  <c r="G109" i="6"/>
  <c r="G110" i="6"/>
  <c r="G111" i="6"/>
  <c r="G10" i="6"/>
  <c r="H10" i="6" s="1"/>
  <c r="D10" i="6" s="1"/>
  <c r="G13" i="6"/>
  <c r="H13" i="6" s="1"/>
  <c r="G5" i="6"/>
  <c r="H5" i="6"/>
  <c r="F6" i="6"/>
  <c r="H6" i="6" s="1"/>
  <c r="G6" i="6"/>
  <c r="G11" i="6"/>
  <c r="H11" i="6" s="1"/>
  <c r="D11" i="6" s="1"/>
  <c r="G12" i="6"/>
  <c r="H12" i="6" s="1"/>
  <c r="H14" i="6"/>
  <c r="G15" i="6"/>
  <c r="H15" i="6"/>
  <c r="D15" i="6" s="1"/>
  <c r="H16" i="6"/>
  <c r="I4" i="6"/>
  <c r="C4" i="6" s="1"/>
  <c r="I5" i="6"/>
  <c r="C5" i="6" s="1"/>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J101" i="6" l="1"/>
  <c r="J53" i="6"/>
  <c r="J77" i="6"/>
  <c r="I116" i="6"/>
  <c r="I30" i="6"/>
  <c r="G3" i="5"/>
  <c r="B113" i="4"/>
  <c r="B10" i="4"/>
  <c r="A6" i="6" s="1"/>
  <c r="B26" i="4"/>
  <c r="A15" i="6" s="1"/>
  <c r="B4" i="20"/>
  <c r="J4" i="20"/>
  <c r="A27" i="2"/>
  <c r="C21" i="3"/>
  <c r="C17" i="3"/>
  <c r="C13" i="3"/>
  <c r="C9" i="3"/>
  <c r="B26" i="3"/>
  <c r="A72" i="2"/>
  <c r="C8" i="3"/>
  <c r="I72" i="6"/>
  <c r="I43" i="6"/>
  <c r="I53" i="6"/>
  <c r="I62" i="6"/>
  <c r="J102" i="6"/>
  <c r="J41" i="6"/>
  <c r="J55" i="6"/>
  <c r="J86" i="6"/>
  <c r="I117" i="6"/>
  <c r="I31" i="6"/>
  <c r="B16" i="4"/>
  <c r="G29" i="4"/>
  <c r="G114" i="4" s="1"/>
  <c r="D4" i="20"/>
  <c r="L4" i="20"/>
  <c r="B27" i="3"/>
  <c r="C20" i="3"/>
  <c r="C16" i="3"/>
  <c r="C12" i="3"/>
  <c r="C7" i="3"/>
  <c r="A78" i="2"/>
  <c r="A70" i="2"/>
  <c r="J87" i="6"/>
  <c r="J117" i="6"/>
  <c r="J32" i="6"/>
  <c r="J74" i="6"/>
  <c r="B17" i="4"/>
  <c r="H114" i="4"/>
  <c r="B19" i="4"/>
  <c r="A9" i="6" s="1"/>
  <c r="E4" i="20"/>
  <c r="M4" i="20"/>
  <c r="B28" i="3"/>
  <c r="B20" i="3"/>
  <c r="B16" i="3"/>
  <c r="B12" i="3"/>
  <c r="B7" i="3"/>
  <c r="A77" i="2"/>
  <c r="A69" i="2"/>
  <c r="J64" i="6"/>
  <c r="J88" i="6"/>
  <c r="I118" i="6"/>
  <c r="I32" i="6"/>
  <c r="E4" i="5"/>
  <c r="C4" i="5"/>
  <c r="F124" i="6" s="1"/>
  <c r="C124" i="6" s="1"/>
  <c r="B18" i="4"/>
  <c r="I114" i="4"/>
  <c r="B20" i="4"/>
  <c r="A10" i="6" s="1"/>
  <c r="B114" i="4"/>
  <c r="A93" i="6" s="1"/>
  <c r="J4" i="6"/>
  <c r="F4" i="20"/>
  <c r="J13" i="6"/>
  <c r="C23" i="3"/>
  <c r="C19" i="3"/>
  <c r="C15" i="3"/>
  <c r="C11" i="3"/>
  <c r="C6" i="3"/>
  <c r="A76" i="2"/>
  <c r="A68" i="2"/>
  <c r="J118" i="6"/>
  <c r="J29" i="6"/>
  <c r="J33" i="6"/>
  <c r="D4" i="5"/>
  <c r="J73" i="6"/>
  <c r="B23" i="4"/>
  <c r="B21" i="4"/>
  <c r="A11" i="6" s="1"/>
  <c r="B2" i="20"/>
  <c r="G4" i="20"/>
  <c r="B23" i="3"/>
  <c r="B19" i="3"/>
  <c r="B15" i="3"/>
  <c r="B11" i="3"/>
  <c r="B6" i="3"/>
  <c r="A75" i="2"/>
  <c r="A67" i="2"/>
  <c r="J40" i="6"/>
  <c r="I66" i="6"/>
  <c r="I76" i="6"/>
  <c r="I85" i="6"/>
  <c r="J100" i="6"/>
  <c r="J51" i="6"/>
  <c r="J66" i="6"/>
  <c r="I112" i="6"/>
  <c r="I119" i="6"/>
  <c r="I29" i="6"/>
  <c r="I33" i="6"/>
  <c r="J75" i="6"/>
  <c r="B25" i="4"/>
  <c r="A139" i="4"/>
  <c r="B22" i="4"/>
  <c r="A12" i="6" s="1"/>
  <c r="B3" i="20"/>
  <c r="H4" i="20"/>
  <c r="C22" i="3"/>
  <c r="C18" i="3"/>
  <c r="C14" i="3"/>
  <c r="C10" i="3"/>
  <c r="A9" i="2"/>
  <c r="A74" i="2"/>
  <c r="A66" i="2"/>
  <c r="J76" i="6"/>
  <c r="J112" i="6"/>
  <c r="J119" i="6"/>
  <c r="J30" i="6"/>
  <c r="E4" i="8"/>
  <c r="B28" i="4"/>
  <c r="B9" i="4"/>
  <c r="A5" i="6" s="1"/>
  <c r="B24" i="4"/>
  <c r="A13" i="6" s="1"/>
  <c r="A4" i="20"/>
  <c r="I4" i="20"/>
  <c r="J2" i="5"/>
  <c r="B22" i="3"/>
  <c r="B18" i="3"/>
  <c r="B14" i="3"/>
  <c r="B10" i="3"/>
  <c r="C26" i="3"/>
  <c r="A73" i="2"/>
  <c r="G9" i="5"/>
  <c r="H9" i="5"/>
  <c r="I9" i="5"/>
  <c r="R9" i="5"/>
  <c r="J9" i="5"/>
  <c r="X9" i="5"/>
  <c r="F9" i="5"/>
  <c r="R6" i="5"/>
  <c r="X6" i="5"/>
  <c r="F8" i="5"/>
  <c r="R8" i="5"/>
  <c r="X8" i="5"/>
  <c r="G8" i="5"/>
  <c r="H8" i="5"/>
  <c r="I8" i="5"/>
  <c r="J8" i="5"/>
  <c r="G7" i="5"/>
  <c r="E7" i="5"/>
  <c r="X7" i="5" s="1"/>
  <c r="I7" i="5"/>
  <c r="F6" i="5"/>
  <c r="G6" i="5"/>
  <c r="I6" i="5"/>
  <c r="H7" i="5"/>
  <c r="J7" i="5"/>
  <c r="R7" i="5"/>
  <c r="H6" i="5"/>
  <c r="G5" i="5"/>
  <c r="I5" i="5"/>
  <c r="X5" i="5"/>
  <c r="H5" i="5"/>
  <c r="J5" i="5"/>
  <c r="R5" i="5"/>
  <c r="F5" i="5"/>
  <c r="C15" i="6"/>
  <c r="D13" i="6"/>
  <c r="C13" i="6"/>
  <c r="D12" i="6"/>
  <c r="C12" i="6"/>
  <c r="D9" i="6"/>
  <c r="C9" i="6"/>
  <c r="C11" i="6"/>
  <c r="C10" i="6"/>
  <c r="T42" i="4"/>
  <c r="U42" i="4" s="1"/>
  <c r="U20" i="4"/>
  <c r="Q19" i="4"/>
  <c r="R19" i="4" s="1"/>
  <c r="V20" i="4"/>
  <c r="W20" i="4" s="1"/>
  <c r="X20" i="4" s="1"/>
  <c r="Y20" i="4" s="1"/>
  <c r="Z20" i="4" s="1"/>
  <c r="Y21" i="4"/>
  <c r="Z21" i="4" s="1"/>
  <c r="R18" i="4"/>
  <c r="R17" i="4"/>
  <c r="R16" i="4"/>
  <c r="T44" i="4"/>
  <c r="R13" i="4"/>
  <c r="R14" i="4"/>
  <c r="U48" i="4"/>
  <c r="U47" i="4"/>
  <c r="V51" i="4"/>
  <c r="W51" i="4" s="1"/>
  <c r="V50" i="4"/>
  <c r="T46" i="4"/>
  <c r="T49" i="4"/>
  <c r="U49" i="4" s="1"/>
  <c r="H112" i="6"/>
  <c r="C2" i="6"/>
  <c r="D6" i="6"/>
  <c r="C6" i="6"/>
  <c r="G101" i="4"/>
  <c r="G41" i="4"/>
  <c r="G77" i="4"/>
  <c r="G65" i="4"/>
  <c r="G89" i="4"/>
  <c r="G53" i="4"/>
  <c r="G124" i="6" a="1"/>
  <c r="G124" i="6" s="1"/>
  <c r="H124" i="6" s="1"/>
  <c r="D114" i="4"/>
  <c r="D77" i="4"/>
  <c r="D65" i="4"/>
  <c r="D101" i="4"/>
  <c r="D53" i="4"/>
  <c r="D41" i="4"/>
  <c r="S9" i="5"/>
  <c r="S8" i="5"/>
  <c r="S7" i="5"/>
  <c r="S6" i="5"/>
  <c r="S5" i="5"/>
  <c r="S16" i="4" l="1"/>
  <c r="S17" i="4"/>
  <c r="S18" i="4"/>
  <c r="S19" i="4"/>
  <c r="T19" i="4" s="1"/>
  <c r="U44" i="4"/>
  <c r="U43" i="4"/>
  <c r="V48" i="4"/>
  <c r="V49" i="4"/>
  <c r="W49" i="4" s="1"/>
  <c r="V47" i="4"/>
  <c r="U46" i="4"/>
  <c r="V46" i="4" s="1"/>
  <c r="U45" i="4"/>
  <c r="W50" i="4"/>
  <c r="S14" i="4"/>
  <c r="S15" i="4"/>
  <c r="X51" i="4"/>
  <c r="Y51" i="4" s="1"/>
  <c r="X50" i="4"/>
  <c r="S12" i="4"/>
  <c r="T12" i="4" s="1"/>
  <c r="S13" i="4"/>
  <c r="C112" i="6"/>
  <c r="D112" i="6"/>
  <c r="D124" i="6"/>
  <c r="T9" i="5"/>
  <c r="T7" i="5"/>
  <c r="T8" i="5"/>
  <c r="T5" i="5"/>
  <c r="T6" i="5"/>
  <c r="V42" i="4" l="1"/>
  <c r="W42" i="4" s="1"/>
  <c r="V43" i="4"/>
  <c r="U19" i="4"/>
  <c r="V19" i="4" s="1"/>
  <c r="T17" i="4"/>
  <c r="T18" i="4"/>
  <c r="U18" i="4" s="1"/>
  <c r="V18" i="4" s="1"/>
  <c r="V44" i="4"/>
  <c r="V45" i="4"/>
  <c r="W45" i="4" s="1"/>
  <c r="Y50" i="4"/>
  <c r="Z50" i="4" s="1"/>
  <c r="W46" i="4"/>
  <c r="Z51" i="4"/>
  <c r="AA51" i="4" s="1"/>
  <c r="T16" i="4"/>
  <c r="T15" i="4"/>
  <c r="T13" i="4"/>
  <c r="T14" i="4"/>
  <c r="X49" i="4"/>
  <c r="Y49" i="4" s="1"/>
  <c r="W48" i="4"/>
  <c r="X48" i="4" s="1"/>
  <c r="W47" i="4"/>
  <c r="W18" i="4" l="1"/>
  <c r="X18" i="4" s="1"/>
  <c r="W19" i="4"/>
  <c r="X19" i="4" s="1"/>
  <c r="X45" i="4"/>
  <c r="Z49" i="4"/>
  <c r="AA49" i="4" s="1"/>
  <c r="X46" i="4"/>
  <c r="X47" i="4"/>
  <c r="Y47" i="4" s="1"/>
  <c r="AB51" i="4"/>
  <c r="AC51" i="4" s="1"/>
  <c r="AA50" i="4"/>
  <c r="AB50" i="4" s="1"/>
  <c r="Y48" i="4"/>
  <c r="Z48" i="4" s="1"/>
  <c r="U12" i="4"/>
  <c r="V12" i="4" s="1"/>
  <c r="U13" i="4"/>
  <c r="U14" i="4"/>
  <c r="U15" i="4"/>
  <c r="U17" i="4"/>
  <c r="V17" i="4" s="1"/>
  <c r="U16" i="4"/>
  <c r="W44" i="4"/>
  <c r="X44" i="4" s="1"/>
  <c r="W43" i="4"/>
  <c r="Y18" i="4" l="1"/>
  <c r="Z18" i="4" s="1"/>
  <c r="Y19" i="4"/>
  <c r="Z19" i="4" s="1"/>
  <c r="AB49" i="4"/>
  <c r="AC49" i="4" s="1"/>
  <c r="AA48" i="4"/>
  <c r="AB48" i="4" s="1"/>
  <c r="Y44" i="4"/>
  <c r="Z47" i="4"/>
  <c r="AA47" i="4" s="1"/>
  <c r="V16" i="4"/>
  <c r="V15" i="4"/>
  <c r="AC50" i="4"/>
  <c r="V14" i="4"/>
  <c r="V13" i="4"/>
  <c r="Y46" i="4"/>
  <c r="Z46" i="4" s="1"/>
  <c r="Y45" i="4"/>
  <c r="X43" i="4"/>
  <c r="Y43" i="4" s="1"/>
  <c r="X42" i="4"/>
  <c r="Y42" i="4" s="1"/>
  <c r="W16" i="4"/>
  <c r="W17" i="4"/>
  <c r="X17" i="4" s="1"/>
  <c r="AA46" i="4" l="1"/>
  <c r="AB46" i="4" s="1"/>
  <c r="Z42" i="4"/>
  <c r="AA42" i="4" s="1"/>
  <c r="Z43" i="4"/>
  <c r="AB47" i="4"/>
  <c r="AC47" i="4" s="1"/>
  <c r="W15" i="4"/>
  <c r="X15" i="4" s="1"/>
  <c r="W14" i="4"/>
  <c r="Z44" i="4"/>
  <c r="Z45" i="4"/>
  <c r="AA45" i="4" s="1"/>
  <c r="W13" i="4"/>
  <c r="W12" i="4"/>
  <c r="X12" i="4" s="1"/>
  <c r="Y17" i="4"/>
  <c r="Z17" i="4" s="1"/>
  <c r="AC48" i="4"/>
  <c r="AB45" i="4" l="1"/>
  <c r="AC45" i="4" s="1"/>
  <c r="X16" i="4"/>
  <c r="Y16" i="4" s="1"/>
  <c r="AA43" i="4"/>
  <c r="AA44" i="4"/>
  <c r="AB44" i="4" s="1"/>
  <c r="AC46" i="4"/>
  <c r="X13" i="4"/>
  <c r="X14" i="4"/>
  <c r="Y14" i="4" s="1"/>
  <c r="AC44" i="4" l="1"/>
  <c r="AB42" i="4"/>
  <c r="AC42" i="4" s="1"/>
  <c r="AB43" i="4"/>
  <c r="AC43" i="4" s="1"/>
  <c r="Y13" i="4"/>
  <c r="Z14" i="4" s="1"/>
  <c r="Y12" i="4"/>
  <c r="Z12" i="4" s="1"/>
  <c r="Y15" i="4"/>
  <c r="Z15" i="4" s="1"/>
  <c r="Z13" i="4" l="1"/>
  <c r="AA13" i="4" s="1" a="1"/>
  <c r="AA13" i="4" s="1"/>
  <c r="AA14" i="4" s="1" a="1"/>
  <c r="AA14" i="4" s="1"/>
  <c r="AA12" i="4"/>
  <c r="Z16" i="4"/>
  <c r="A116" i="6" l="1"/>
  <c r="G116" i="6" s="1"/>
  <c r="B32" i="4"/>
  <c r="AA15" i="4" a="1"/>
  <c r="AA15" i="4" s="1"/>
  <c r="A115" i="6"/>
  <c r="G115" i="6" s="1"/>
  <c r="B31" i="4"/>
  <c r="A114" i="6"/>
  <c r="G114" i="6" s="1"/>
  <c r="B30" i="4"/>
  <c r="A17" i="6" l="1"/>
  <c r="G7" i="6"/>
  <c r="H7" i="6" s="1"/>
  <c r="O30" i="4"/>
  <c r="AA16" i="4" a="1"/>
  <c r="AA16" i="4" s="1"/>
  <c r="O31" i="4"/>
  <c r="A18" i="6"/>
  <c r="A117" i="6"/>
  <c r="G117" i="6" s="1"/>
  <c r="B33" i="4"/>
  <c r="A19" i="6"/>
  <c r="O32" i="4"/>
  <c r="P56" i="4" l="1"/>
  <c r="P44" i="4"/>
  <c r="B44" i="4" s="1"/>
  <c r="A30" i="6" s="1"/>
  <c r="F19" i="6"/>
  <c r="H19" i="6" s="1"/>
  <c r="F41" i="6"/>
  <c r="F30" i="6"/>
  <c r="H30" i="6" s="1"/>
  <c r="F39" i="6"/>
  <c r="F28" i="6"/>
  <c r="H28" i="6" s="1"/>
  <c r="F17" i="6"/>
  <c r="H17" i="6" s="1"/>
  <c r="F40" i="6"/>
  <c r="F18" i="6"/>
  <c r="H18" i="6" s="1"/>
  <c r="F29" i="6"/>
  <c r="H29" i="6" s="1"/>
  <c r="P43" i="4"/>
  <c r="B43" i="4" s="1"/>
  <c r="A29" i="6" s="1"/>
  <c r="P55" i="4"/>
  <c r="B34" i="4"/>
  <c r="A118" i="6"/>
  <c r="G118" i="6" s="1"/>
  <c r="AA17" i="4" a="1"/>
  <c r="AA17" i="4" s="1"/>
  <c r="A20" i="6"/>
  <c r="O33" i="4"/>
  <c r="P54" i="4"/>
  <c r="P42" i="4"/>
  <c r="B42" i="4" s="1"/>
  <c r="A28" i="6" s="1"/>
  <c r="D7" i="6"/>
  <c r="C7" i="6"/>
  <c r="A21" i="6" l="1"/>
  <c r="O34" i="4"/>
  <c r="D28" i="6"/>
  <c r="K114" i="6"/>
  <c r="C28" i="6"/>
  <c r="C17" i="6"/>
  <c r="D17" i="6"/>
  <c r="H39" i="6"/>
  <c r="F50" i="6"/>
  <c r="F98" i="6"/>
  <c r="H98" i="6" s="1"/>
  <c r="F114" i="6"/>
  <c r="C30" i="6"/>
  <c r="D30" i="6"/>
  <c r="K116" i="6"/>
  <c r="A119" i="6"/>
  <c r="G119" i="6" s="1"/>
  <c r="B35" i="4"/>
  <c r="B117" i="4"/>
  <c r="A95" i="6" s="1"/>
  <c r="B137" i="4"/>
  <c r="A111" i="6" s="1"/>
  <c r="B115" i="4"/>
  <c r="A94" i="6" s="1"/>
  <c r="B135" i="4"/>
  <c r="A110" i="6" s="1"/>
  <c r="B133" i="4"/>
  <c r="A109" i="6" s="1"/>
  <c r="B131" i="4"/>
  <c r="A108" i="6" s="1"/>
  <c r="B119" i="4"/>
  <c r="A97" i="6" s="1"/>
  <c r="B78" i="4"/>
  <c r="A61" i="6" s="1"/>
  <c r="B90" i="4"/>
  <c r="A72" i="6" s="1"/>
  <c r="B66" i="4"/>
  <c r="A50" i="6" s="1"/>
  <c r="B102" i="4"/>
  <c r="A83" i="6" s="1"/>
  <c r="B54" i="4"/>
  <c r="A39" i="6" s="1"/>
  <c r="B120" i="4"/>
  <c r="A98" i="6" s="1"/>
  <c r="F116" i="6"/>
  <c r="H116" i="6" s="1"/>
  <c r="H41" i="6"/>
  <c r="F100" i="6"/>
  <c r="H100" i="6" s="1"/>
  <c r="F52" i="6"/>
  <c r="B91" i="4"/>
  <c r="A73" i="6" s="1"/>
  <c r="B55" i="4"/>
  <c r="A40" i="6" s="1"/>
  <c r="B103" i="4"/>
  <c r="A84" i="6" s="1"/>
  <c r="B67" i="4"/>
  <c r="A51" i="6" s="1"/>
  <c r="B79" i="4"/>
  <c r="A62" i="6" s="1"/>
  <c r="B121" i="4"/>
  <c r="A99" i="6" s="1"/>
  <c r="P45" i="4"/>
  <c r="B45" i="4" s="1"/>
  <c r="A31" i="6" s="1"/>
  <c r="P57" i="4"/>
  <c r="D29" i="6"/>
  <c r="C29" i="6"/>
  <c r="K115" i="6"/>
  <c r="C19" i="6"/>
  <c r="D19" i="6"/>
  <c r="F20" i="6"/>
  <c r="H20" i="6" s="1"/>
  <c r="F42" i="6"/>
  <c r="F31" i="6"/>
  <c r="H31" i="6" s="1"/>
  <c r="D18" i="6"/>
  <c r="C18" i="6"/>
  <c r="AA18" i="4" a="1"/>
  <c r="AA18" i="4" s="1"/>
  <c r="AA19" i="4" s="1" a="1"/>
  <c r="AA19" i="4" s="1"/>
  <c r="F51" i="6"/>
  <c r="F115" i="6"/>
  <c r="H115" i="6" s="1"/>
  <c r="H40" i="6"/>
  <c r="F99" i="6"/>
  <c r="H99" i="6" s="1"/>
  <c r="B122" i="4"/>
  <c r="A100" i="6" s="1"/>
  <c r="B92" i="4"/>
  <c r="A74" i="6" s="1"/>
  <c r="B68" i="4"/>
  <c r="A52" i="6" s="1"/>
  <c r="B104" i="4"/>
  <c r="A85" i="6" s="1"/>
  <c r="B80" i="4"/>
  <c r="A63" i="6" s="1"/>
  <c r="B56" i="4"/>
  <c r="A41" i="6" s="1"/>
  <c r="A121" i="6" l="1"/>
  <c r="B37" i="4"/>
  <c r="AA20" i="4" a="1"/>
  <c r="AA20" i="4" s="1"/>
  <c r="K117" i="6"/>
  <c r="C31" i="6"/>
  <c r="D31" i="6"/>
  <c r="B81" i="4"/>
  <c r="A64" i="6" s="1"/>
  <c r="B57" i="4"/>
  <c r="A42" i="6" s="1"/>
  <c r="B93" i="4"/>
  <c r="A75" i="6" s="1"/>
  <c r="B123" i="4"/>
  <c r="A101" i="6" s="1"/>
  <c r="B69" i="4"/>
  <c r="A53" i="6" s="1"/>
  <c r="B105" i="4"/>
  <c r="A86" i="6" s="1"/>
  <c r="H52" i="6"/>
  <c r="F63" i="6"/>
  <c r="D99" i="6"/>
  <c r="C99" i="6"/>
  <c r="F101" i="6"/>
  <c r="H101" i="6" s="1"/>
  <c r="F53" i="6"/>
  <c r="H42" i="6"/>
  <c r="F117" i="6"/>
  <c r="H117" i="6" s="1"/>
  <c r="C100" i="6"/>
  <c r="D100" i="6"/>
  <c r="D39" i="6"/>
  <c r="C39" i="6"/>
  <c r="D40" i="6"/>
  <c r="C40" i="6"/>
  <c r="C20" i="6"/>
  <c r="D20" i="6"/>
  <c r="D41" i="6"/>
  <c r="C41" i="6"/>
  <c r="D115" i="6"/>
  <c r="C115" i="6"/>
  <c r="D116" i="6"/>
  <c r="C116" i="6"/>
  <c r="F62" i="6"/>
  <c r="H51" i="6"/>
  <c r="H114" i="6"/>
  <c r="B2" i="6"/>
  <c r="D98" i="6"/>
  <c r="C98" i="6"/>
  <c r="H50" i="6"/>
  <c r="F61" i="6"/>
  <c r="P58" i="4"/>
  <c r="P46" i="4"/>
  <c r="B46" i="4" s="1"/>
  <c r="A32" i="6" s="1"/>
  <c r="F21" i="6"/>
  <c r="H21" i="6" s="1"/>
  <c r="F43" i="6"/>
  <c r="F32" i="6"/>
  <c r="H32" i="6" s="1"/>
  <c r="B36" i="4"/>
  <c r="A120" i="6"/>
  <c r="O35" i="4"/>
  <c r="A22" i="6"/>
  <c r="K118" i="6" l="1"/>
  <c r="C32" i="6"/>
  <c r="D32" i="6"/>
  <c r="D101" i="6"/>
  <c r="C101" i="6"/>
  <c r="F102" i="6"/>
  <c r="H102" i="6" s="1"/>
  <c r="F118" i="6"/>
  <c r="H118" i="6" s="1"/>
  <c r="H43" i="6"/>
  <c r="F54" i="6"/>
  <c r="C21" i="6"/>
  <c r="D21" i="6"/>
  <c r="D114" i="6"/>
  <c r="C114" i="6"/>
  <c r="F74" i="6"/>
  <c r="H63" i="6"/>
  <c r="D51" i="6"/>
  <c r="C51" i="6"/>
  <c r="C52" i="6"/>
  <c r="D52" i="6"/>
  <c r="A24" i="6"/>
  <c r="O37" i="4"/>
  <c r="O36" i="4"/>
  <c r="A23" i="6"/>
  <c r="F44" i="6"/>
  <c r="F94" i="6" s="1"/>
  <c r="F22" i="6"/>
  <c r="H22" i="6" s="1"/>
  <c r="F33" i="6"/>
  <c r="H33" i="6" s="1"/>
  <c r="B58" i="4"/>
  <c r="A43" i="6" s="1"/>
  <c r="B106" i="4"/>
  <c r="A87" i="6" s="1"/>
  <c r="B70" i="4"/>
  <c r="A54" i="6" s="1"/>
  <c r="B124" i="4"/>
  <c r="A102" i="6" s="1"/>
  <c r="B82" i="4"/>
  <c r="A65" i="6" s="1"/>
  <c r="B94" i="4"/>
  <c r="A76" i="6" s="1"/>
  <c r="H62" i="6"/>
  <c r="F73" i="6"/>
  <c r="D117" i="6"/>
  <c r="C117" i="6"/>
  <c r="A122" i="6"/>
  <c r="B38" i="4"/>
  <c r="AA21" i="4" a="1"/>
  <c r="AA21" i="4" s="1"/>
  <c r="P59" i="4"/>
  <c r="P47" i="4"/>
  <c r="B47" i="4" s="1"/>
  <c r="A33" i="6" s="1"/>
  <c r="H61" i="6"/>
  <c r="F72" i="6"/>
  <c r="D42" i="6"/>
  <c r="C42" i="6"/>
  <c r="D50" i="6"/>
  <c r="C50" i="6"/>
  <c r="H53" i="6"/>
  <c r="F64" i="6"/>
  <c r="F111" i="6" l="1"/>
  <c r="H111" i="6" s="1"/>
  <c r="F108" i="6"/>
  <c r="H108" i="6" s="1"/>
  <c r="H94" i="6"/>
  <c r="F95" i="6"/>
  <c r="F109" i="6"/>
  <c r="H109" i="6" s="1"/>
  <c r="F110" i="6"/>
  <c r="H110" i="6" s="1"/>
  <c r="P49" i="4"/>
  <c r="B49" i="4" s="1"/>
  <c r="A35" i="6" s="1"/>
  <c r="P61" i="4"/>
  <c r="F85" i="6"/>
  <c r="H85" i="6" s="1"/>
  <c r="H74" i="6"/>
  <c r="D118" i="6"/>
  <c r="C118" i="6"/>
  <c r="D43" i="6"/>
  <c r="C43" i="6"/>
  <c r="C102" i="6"/>
  <c r="D102" i="6"/>
  <c r="P48" i="4"/>
  <c r="B48" i="4" s="1"/>
  <c r="A34" i="6" s="1"/>
  <c r="P60" i="4"/>
  <c r="C33" i="6"/>
  <c r="D33" i="6"/>
  <c r="K119" i="6"/>
  <c r="A123" i="6"/>
  <c r="B39" i="4"/>
  <c r="AA22" i="4"/>
  <c r="AA23" i="4" s="1"/>
  <c r="D63" i="6"/>
  <c r="C63" i="6"/>
  <c r="A25" i="6"/>
  <c r="O38" i="4"/>
  <c r="H72" i="6"/>
  <c r="F83" i="6"/>
  <c r="H83" i="6" s="1"/>
  <c r="F84" i="6"/>
  <c r="H84" i="6" s="1"/>
  <c r="H73" i="6"/>
  <c r="D61" i="6"/>
  <c r="C61" i="6"/>
  <c r="D62" i="6"/>
  <c r="C62" i="6"/>
  <c r="D22" i="6"/>
  <c r="C22" i="6"/>
  <c r="F103" i="6"/>
  <c r="H103" i="6" s="1"/>
  <c r="H44" i="6"/>
  <c r="F55" i="6"/>
  <c r="F119" i="6"/>
  <c r="H119" i="6" s="1"/>
  <c r="H64" i="6"/>
  <c r="F75" i="6"/>
  <c r="D53" i="6"/>
  <c r="C53" i="6"/>
  <c r="B125" i="4"/>
  <c r="A103" i="6" s="1"/>
  <c r="B71" i="4"/>
  <c r="A55" i="6" s="1"/>
  <c r="B107" i="4"/>
  <c r="A88" i="6" s="1"/>
  <c r="B59" i="4"/>
  <c r="A44" i="6" s="1"/>
  <c r="B95" i="4"/>
  <c r="A77" i="6" s="1"/>
  <c r="B83" i="4"/>
  <c r="A66" i="6" s="1"/>
  <c r="F65" i="6"/>
  <c r="H54" i="6"/>
  <c r="D73" i="6" l="1"/>
  <c r="C73" i="6"/>
  <c r="D103" i="6"/>
  <c r="C103" i="6"/>
  <c r="D84" i="6"/>
  <c r="C84" i="6"/>
  <c r="D110" i="6"/>
  <c r="C110" i="6"/>
  <c r="Q53" i="4"/>
  <c r="Q41" i="4"/>
  <c r="B41" i="4" s="1"/>
  <c r="A27" i="6" s="1"/>
  <c r="D54" i="6"/>
  <c r="C54" i="6"/>
  <c r="D83" i="6"/>
  <c r="C83" i="6"/>
  <c r="D109" i="6"/>
  <c r="C109" i="6"/>
  <c r="H65" i="6"/>
  <c r="F76" i="6"/>
  <c r="F86" i="6"/>
  <c r="H86" i="6" s="1"/>
  <c r="H75" i="6"/>
  <c r="D72" i="6"/>
  <c r="C72" i="6"/>
  <c r="A26" i="6"/>
  <c r="O39" i="4"/>
  <c r="H95" i="6"/>
  <c r="F96" i="6"/>
  <c r="H96" i="6" s="1"/>
  <c r="C44" i="6"/>
  <c r="D44" i="6"/>
  <c r="C64" i="6"/>
  <c r="D64" i="6"/>
  <c r="P62" i="4"/>
  <c r="P50" i="4"/>
  <c r="B50" i="4" s="1"/>
  <c r="A36" i="6" s="1"/>
  <c r="D94" i="6"/>
  <c r="C94" i="6"/>
  <c r="B61" i="4"/>
  <c r="A46" i="6" s="1"/>
  <c r="B97" i="4"/>
  <c r="A79" i="6" s="1"/>
  <c r="B109" i="4"/>
  <c r="A90" i="6" s="1"/>
  <c r="B73" i="4"/>
  <c r="A57" i="6" s="1"/>
  <c r="B127" i="4"/>
  <c r="A105" i="6" s="1"/>
  <c r="B85" i="4"/>
  <c r="A68" i="6" s="1"/>
  <c r="D119" i="6"/>
  <c r="C119" i="6"/>
  <c r="B108" i="4"/>
  <c r="A89" i="6" s="1"/>
  <c r="B96" i="4"/>
  <c r="A78" i="6" s="1"/>
  <c r="B72" i="4"/>
  <c r="A56" i="6" s="1"/>
  <c r="B84" i="4"/>
  <c r="A67" i="6" s="1"/>
  <c r="B126" i="4"/>
  <c r="A104" i="6" s="1"/>
  <c r="B60" i="4"/>
  <c r="A45" i="6" s="1"/>
  <c r="D74" i="6"/>
  <c r="C74" i="6"/>
  <c r="D108" i="6"/>
  <c r="C108" i="6"/>
  <c r="H55" i="6"/>
  <c r="F66" i="6"/>
  <c r="C85" i="6"/>
  <c r="D85" i="6"/>
  <c r="D111" i="6"/>
  <c r="C111" i="6"/>
  <c r="C55" i="6" l="1"/>
  <c r="D55" i="6"/>
  <c r="B110" i="4"/>
  <c r="A91" i="6" s="1"/>
  <c r="B62" i="4"/>
  <c r="A47" i="6" s="1"/>
  <c r="B98" i="4"/>
  <c r="A80" i="6" s="1"/>
  <c r="B128" i="4"/>
  <c r="A106" i="6" s="1"/>
  <c r="B86" i="4"/>
  <c r="A69" i="6" s="1"/>
  <c r="B74" i="4"/>
  <c r="A58" i="6" s="1"/>
  <c r="D75" i="6"/>
  <c r="C75" i="6"/>
  <c r="D86" i="6"/>
  <c r="C86" i="6"/>
  <c r="H66" i="6"/>
  <c r="F77" i="6"/>
  <c r="D96" i="6"/>
  <c r="C96" i="6"/>
  <c r="H76" i="6"/>
  <c r="F87" i="6"/>
  <c r="H87" i="6" s="1"/>
  <c r="D95" i="6"/>
  <c r="C95" i="6"/>
  <c r="C65" i="6"/>
  <c r="D65" i="6"/>
  <c r="B65" i="4"/>
  <c r="A49" i="6" s="1"/>
  <c r="B89" i="4"/>
  <c r="A71" i="6" s="1"/>
  <c r="B53" i="4"/>
  <c r="A38" i="6" s="1"/>
  <c r="B77" i="4"/>
  <c r="A60" i="6" s="1"/>
  <c r="B101" i="4"/>
  <c r="A82" i="6" s="1"/>
  <c r="P51" i="4"/>
  <c r="B51" i="4" s="1"/>
  <c r="A37" i="6" s="1"/>
  <c r="P63" i="4"/>
  <c r="F88" i="6" l="1"/>
  <c r="H88" i="6" s="1"/>
  <c r="H77" i="6"/>
  <c r="B111" i="4"/>
  <c r="A92" i="6" s="1"/>
  <c r="B87" i="4"/>
  <c r="A70" i="6" s="1"/>
  <c r="B99" i="4"/>
  <c r="A81" i="6" s="1"/>
  <c r="B63" i="4"/>
  <c r="A48" i="6" s="1"/>
  <c r="B129" i="4"/>
  <c r="A107" i="6" s="1"/>
  <c r="B75" i="4"/>
  <c r="A59" i="6" s="1"/>
  <c r="C66" i="6"/>
  <c r="D66" i="6"/>
  <c r="D87" i="6"/>
  <c r="C87" i="6"/>
  <c r="D76" i="6"/>
  <c r="C76" i="6"/>
  <c r="C88" i="6" l="1"/>
  <c r="D88" i="6"/>
  <c r="C77" i="6"/>
  <c r="D77"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<sst xmlns="http://schemas.openxmlformats.org/spreadsheetml/2006/main" count="27995" uniqueCount="20060">
  <si>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</si>
  <si>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</si>
  <si>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</si>
  <si>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</si>
  <si>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</si>
  <si>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</si>
  <si>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</si>
  <si>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</si>
  <si>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</si>
  <si>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</si>
  <si>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</si>
  <si>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</si>
  <si>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</si>
  <si>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</si>
  <si>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</si>
  <si>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</si>
  <si>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</si>
  <si>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</si>
  <si>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</si>
  <si>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</si>
  <si>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</si>
  <si>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</si>
  <si>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</si>
  <si>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</si>
  <si>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</si>
  <si>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</si>
  <si>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</si>
  <si>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</si>
  <si>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</si>
  <si>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</si>
  <si>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</si>
  <si>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</si>
  <si>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</si>
  <si>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</si>
  <si>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</si>
  <si>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</si>
  <si>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</si>
  <si>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</si>
  <si>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</si>
  <si>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</si>
  <si>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</si>
  <si>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</si>
  <si>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</si>
  <si>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</si>
  <si>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</si>
  <si>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</si>
  <si>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</si>
  <si>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</si>
  <si>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</si>
  <si>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</si>
  <si>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</si>
  <si>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</si>
  <si>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</si>
  <si>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</si>
  <si>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</si>
  <si>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</si>
  <si>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</si>
  <si>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</si>
  <si>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</si>
  <si>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</si>
  <si>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</si>
  <si>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</si>
  <si>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</si>
  <si>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</si>
  <si>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</si>
  <si>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</si>
  <si>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</si>
  <si>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</si>
  <si>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</si>
  <si>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</si>
  <si>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</si>
  <si>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</si>
  <si>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</si>
  <si>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</si>
  <si>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</si>
  <si>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</si>
  <si>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</si>
  <si>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</si>
  <si>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</si>
  <si>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</si>
  <si>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</si>
  <si>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</si>
  <si>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</si>
  <si>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</si>
  <si>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</si>
  <si>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</si>
  <si>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</si>
  <si>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</si>
  <si>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</si>
  <si>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</si>
  <si>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</si>
  <si>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</si>
  <si>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</si>
  <si>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</si>
  <si>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</si>
  <si>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</si>
  <si>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</si>
  <si>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</si>
  <si>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</si>
  <si>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</si>
  <si>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</si>
  <si>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</si>
  <si>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</si>
  <si>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</si>
  <si>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</si>
  <si>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</si>
  <si>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</si>
  <si>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</si>
  <si>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</si>
  <si>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</si>
  <si>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</si>
  <si>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</si>
  <si>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</si>
  <si>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</si>
  <si>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</si>
  <si>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</si>
  <si>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</si>
  <si>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</si>
  <si>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</si>
  <si>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</si>
  <si>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</si>
  <si>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</si>
  <si>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</si>
  <si>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</si>
  <si>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</si>
  <si>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</si>
  <si>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</si>
  <si>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</si>
  <si>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</si>
  <si>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</si>
  <si>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</si>
  <si>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</si>
  <si>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</si>
  <si>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</si>
  <si>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</si>
  <si>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</si>
  <si>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</si>
  <si>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</si>
  <si>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</si>
  <si>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</si>
  <si>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</si>
  <si>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</si>
  <si>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</si>
  <si>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</si>
  <si>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</si>
  <si>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</si>
  <si>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</si>
  <si>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</si>
  <si>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</si>
  <si>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</si>
  <si>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</si>
  <si>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</si>
  <si>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</si>
  <si>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</si>
  <si>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</si>
  <si>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</si>
  <si>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</si>
  <si>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</si>
  <si>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</si>
  <si>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</si>
  <si>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</si>
  <si>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</si>
  <si>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</si>
  <si>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</si>
  <si>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</si>
  <si>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</si>
  <si>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</si>
  <si>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</si>
  <si>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</si>
  <si>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</si>
  <si>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</si>
  <si>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</si>
  <si>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</si>
  <si>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</si>
  <si>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</si>
  <si>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</si>
  <si>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</si>
  <si>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</si>
  <si>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</si>
  <si>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</si>
  <si>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</si>
  <si>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</si>
  <si>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</si>
  <si>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</si>
  <si>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</si>
  <si>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</si>
  <si>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</si>
  <si>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</si>
  <si>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</si>
  <si>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</si>
  <si>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</si>
  <si>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</si>
  <si>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</si>
  <si>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</si>
  <si>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</si>
  <si>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</si>
  <si>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</si>
  <si>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</si>
  <si>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</si>
  <si>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</si>
  <si>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</si>
  <si>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</si>
  <si>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</si>
  <si>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</si>
  <si>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</si>
  <si>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</si>
  <si>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</si>
  <si>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</si>
  <si>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</si>
  <si>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</si>
  <si>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</si>
  <si>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</si>
  <si>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</si>
  <si>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</si>
  <si>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</si>
  <si>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</si>
  <si>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</si>
  <si>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</si>
  <si>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</si>
  <si>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</si>
  <si>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</si>
  <si>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</si>
  <si>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</si>
  <si>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</si>
  <si>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</si>
  <si>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</si>
  <si>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</si>
  <si>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</si>
  <si>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</si>
  <si>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</si>
  <si>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</si>
  <si>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</si>
  <si>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</si>
  <si>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</si>
  <si>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</si>
  <si>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</si>
  <si>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</si>
  <si>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</si>
  <si>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</si>
  <si>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</si>
  <si>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</si>
  <si>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</si>
  <si>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</si>
  <si>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</si>
  <si>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</si>
  <si>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</si>
  <si>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</si>
  <si>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</si>
  <si>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</si>
  <si>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</si>
  <si>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</si>
  <si>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</si>
  <si>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</si>
  <si>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</si>
  <si>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</si>
  <si>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</si>
  <si>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</si>
  <si>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</si>
  <si>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</si>
  <si>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</si>
  <si>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</si>
  <si>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</si>
  <si>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</si>
  <si>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</si>
  <si>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</si>
  <si>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</si>
  <si>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</si>
  <si>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</si>
  <si>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</si>
  <si>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</si>
  <si>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</si>
  <si>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</si>
  <si>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</si>
  <si>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</si>
  <si>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</si>
  <si>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</si>
  <si>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</si>
  <si>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</si>
  <si>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</si>
  <si>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</si>
  <si>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</si>
  <si>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</si>
  <si>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</si>
  <si>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</si>
  <si>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</si>
  <si>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</si>
  <si>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</si>
  <si>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</si>
  <si>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</si>
  <si>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</si>
  <si>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</si>
  <si>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</si>
  <si>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</si>
  <si>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</si>
  <si>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</si>
  <si>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</si>
  <si>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</si>
  <si>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</si>
  <si>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</si>
  <si>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</si>
  <si>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</si>
  <si>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</si>
  <si>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</si>
  <si>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</si>
  <si>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</si>
  <si>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</si>
  <si>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</si>
  <si>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</si>
  <si>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</si>
  <si>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</si>
  <si>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</si>
  <si>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</si>
  <si>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</si>
  <si>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</si>
  <si>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</si>
  <si>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</si>
  <si>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</si>
  <si>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</si>
  <si>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</si>
  <si>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</si>
  <si>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</si>
  <si>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</si>
  <si>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</si>
  <si>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</si>
  <si>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</si>
  <si>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</si>
  <si>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</si>
  <si>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</si>
  <si>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</si>
  <si>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</si>
  <si>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</si>
  <si>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</si>
  <si>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</si>
  <si>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</si>
  <si>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</si>
  <si>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</si>
  <si>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</si>
  <si>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</si>
  <si>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</si>
  <si>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</si>
  <si>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</si>
  <si>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</si>
  <si>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</si>
  <si>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</si>
  <si>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</si>
  <si>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</si>
  <si>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</si>
  <si>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</si>
  <si>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</si>
  <si>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</si>
  <si>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</si>
  <si>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</si>
  <si>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</si>
  <si>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</si>
  <si>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</si>
  <si>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</si>
  <si>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</si>
  <si>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</si>
  <si>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</si>
  <si>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</si>
  <si>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</si>
  <si>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</si>
  <si>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</si>
  <si>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</si>
  <si>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</si>
  <si>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</si>
  <si>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</si>
  <si>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</si>
  <si>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</si>
  <si>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</si>
  <si>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</si>
  <si>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</si>
  <si>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</si>
  <si>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</si>
  <si>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</si>
  <si>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</si>
  <si>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</si>
  <si>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</si>
  <si>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</si>
  <si>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</si>
  <si>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</si>
  <si>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</si>
  <si>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</si>
  <si>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</si>
  <si>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</si>
  <si>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</si>
  <si>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</si>
  <si>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</si>
  <si>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</si>
  <si>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</si>
  <si>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</si>
  <si>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</si>
  <si>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</si>
  <si>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</si>
  <si>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</si>
  <si>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</si>
  <si>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</si>
  <si>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</si>
  <si>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</si>
  <si>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</si>
  <si>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</si>
  <si>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</si>
  <si>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</si>
  <si>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</si>
  <si>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</si>
  <si>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</si>
  <si>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</si>
  <si>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</si>
  <si>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</si>
  <si>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</si>
  <si>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</si>
  <si>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</si>
  <si>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</si>
  <si>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</si>
  <si>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</si>
  <si>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</si>
  <si>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</si>
  <si>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</si>
  <si>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</si>
  <si>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</si>
  <si>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</si>
  <si>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</si>
  <si>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</si>
  <si>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</si>
  <si>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</si>
  <si>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</si>
  <si>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</si>
  <si>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</si>
  <si>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</si>
  <si>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</si>
  <si>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</si>
  <si>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</si>
  <si>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</si>
  <si>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</si>
  <si>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</si>
  <si>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</si>
  <si>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</si>
  <si>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</si>
  <si>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</si>
  <si>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</si>
  <si>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</si>
  <si>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</si>
  <si>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</si>
  <si>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</si>
  <si>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</si>
  <si>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</si>
  <si>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</si>
  <si>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</si>
  <si>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</si>
  <si>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</si>
  <si>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</si>
  <si>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</si>
  <si>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</si>
  <si>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</si>
  <si>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</si>
  <si>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</si>
  <si>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</si>
  <si>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</si>
  <si>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</si>
  <si>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</si>
  <si>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</si>
  <si>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</si>
  <si>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</si>
  <si>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</si>
  <si>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</si>
  <si>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</si>
  <si>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</si>
  <si>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</si>
  <si>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</si>
  <si>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</si>
  <si>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</si>
  <si>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</si>
  <si>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</si>
  <si>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</si>
  <si>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</si>
  <si>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</si>
  <si>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</si>
  <si>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</si>
  <si>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</si>
  <si>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</si>
  <si>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</si>
  <si>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</si>
  <si>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</si>
  <si>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</si>
  <si>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</si>
  <si>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</si>
  <si>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</si>
  <si>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</si>
  <si>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</si>
  <si>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</si>
  <si>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</si>
  <si>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</si>
  <si>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</si>
  <si>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</si>
  <si>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</si>
  <si>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</si>
  <si>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</si>
  <si>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</si>
  <si>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</si>
  <si>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</si>
  <si>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</si>
  <si>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</si>
  <si>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</si>
  <si>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</si>
  <si>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</si>
  <si>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</si>
  <si>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</si>
  <si>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</si>
  <si>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</si>
  <si>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</si>
  <si>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</si>
  <si>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</si>
  <si>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</si>
  <si>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</si>
  <si>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</si>
  <si>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</si>
  <si>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</si>
  <si>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</si>
  <si>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</si>
  <si>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</si>
  <si>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</si>
  <si>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</si>
  <si>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</si>
  <si>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</si>
  <si>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</si>
  <si>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</si>
  <si>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</si>
  <si>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</si>
  <si>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</si>
  <si>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</si>
  <si>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</si>
  <si>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</si>
  <si>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</si>
  <si>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</si>
  <si>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</si>
  <si>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</si>
  <si>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</si>
  <si>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</si>
  <si>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</si>
  <si>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</si>
  <si>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</si>
  <si>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</si>
  <si>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</si>
  <si>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</si>
  <si>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</si>
  <si>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</si>
  <si>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</si>
  <si>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</si>
  <si>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</si>
  <si>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</si>
  <si>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</si>
  <si>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</si>
  <si>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</si>
  <si>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</si>
  <si>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</si>
  <si>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</si>
  <si>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</si>
  <si>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</si>
  <si>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</si>
  <si>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</si>
  <si>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</si>
  <si>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</si>
  <si>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</si>
  <si>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</si>
  <si>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</si>
  <si>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</si>
  <si>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</si>
  <si>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</si>
  <si>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</si>
  <si>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</si>
  <si>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</si>
  <si>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</si>
  <si>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</si>
  <si>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</si>
  <si>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</si>
  <si>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</si>
  <si>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</si>
  <si>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</si>
  <si>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</si>
  <si>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</si>
  <si>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</si>
  <si>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</si>
  <si>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</si>
  <si>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</si>
  <si>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</si>
  <si>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</si>
  <si>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</si>
  <si>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</si>
  <si>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</si>
  <si>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</si>
  <si>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</si>
  <si>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</si>
  <si>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</si>
  <si>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</si>
  <si>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</si>
  <si>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</si>
  <si>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</si>
  <si>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</si>
  <si>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</si>
  <si>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</si>
  <si>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</si>
  <si>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</si>
  <si>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</si>
  <si>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</si>
  <si>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</si>
  <si>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</si>
  <si>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</si>
  <si>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</si>
  <si>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</si>
  <si>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</si>
  <si>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</si>
  <si>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</si>
  <si>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</si>
  <si>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</si>
  <si>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</si>
  <si>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</si>
  <si>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</si>
  <si>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</si>
  <si>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</si>
  <si>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</si>
  <si>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</si>
  <si>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</si>
  <si>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</si>
  <si>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</si>
  <si>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</si>
  <si>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</si>
  <si>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</si>
  <si>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</si>
  <si>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</si>
  <si>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</si>
  <si>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</si>
  <si>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</si>
  <si>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</si>
  <si>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</si>
  <si>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</si>
  <si>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</si>
  <si>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</si>
  <si>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</si>
  <si>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</si>
  <si>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</si>
  <si>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</si>
  <si>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</si>
  <si>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</si>
  <si>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</si>
  <si>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</si>
  <si>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</si>
  <si>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</si>
  <si>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</si>
  <si>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</si>
  <si>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</si>
  <si>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</si>
  <si>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</si>
  <si>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</si>
  <si>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</si>
  <si>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</si>
  <si>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</si>
  <si>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</si>
  <si>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</si>
  <si>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</si>
  <si>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</si>
  <si>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</si>
  <si>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</si>
  <si>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</si>
  <si>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</si>
  <si>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</si>
  <si>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</si>
  <si>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</si>
  <si>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</si>
  <si>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</si>
  <si>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</si>
  <si>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</si>
  <si>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</si>
  <si>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</si>
  <si>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</si>
  <si>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</si>
  <si>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</si>
  <si>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</si>
  <si>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</si>
  <si>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</si>
  <si>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</si>
  <si>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</si>
  <si>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</si>
  <si>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</si>
  <si>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</si>
  <si>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</si>
  <si>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</si>
  <si>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</si>
  <si>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</si>
  <si>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</si>
  <si>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</si>
  <si>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</si>
  <si>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</si>
  <si>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</si>
  <si>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</si>
  <si>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</si>
  <si>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</si>
  <si>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</si>
  <si>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</si>
  <si>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</si>
  <si>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</si>
  <si>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</si>
  <si>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</si>
  <si>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</si>
  <si>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</si>
  <si>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</si>
  <si>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</si>
  <si>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</si>
  <si>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</si>
  <si>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</si>
  <si>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</si>
  <si>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</si>
  <si>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</si>
  <si>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</si>
  <si>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</si>
  <si>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</si>
  <si>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</si>
  <si>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</si>
  <si>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</si>
  <si>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</si>
  <si>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</si>
  <si>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</si>
  <si>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</si>
  <si>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</si>
  <si>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</si>
  <si>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</si>
  <si>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</si>
  <si>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</si>
  <si>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</si>
  <si>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</si>
  <si>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</si>
  <si>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</si>
  <si>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</si>
  <si>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</si>
  <si>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</si>
  <si>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</si>
  <si>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</si>
  <si>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</si>
  <si>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</si>
  <si>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</si>
  <si>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</si>
  <si>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</si>
  <si>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</si>
  <si>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</si>
  <si>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</si>
  <si>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</si>
  <si>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</si>
  <si>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</si>
  <si>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</si>
  <si>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</si>
  <si>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</si>
  <si>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</si>
  <si>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</si>
  <si>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</si>
  <si>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</si>
  <si>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</si>
  <si>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</si>
  <si>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</si>
  <si>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</si>
  <si>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</si>
  <si>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</si>
  <si>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</si>
  <si>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</si>
  <si>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</si>
  <si>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</si>
  <si>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</si>
  <si>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</si>
  <si>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</si>
  <si>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</si>
  <si>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</si>
  <si>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</si>
  <si>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</si>
  <si>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</si>
  <si>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</si>
  <si>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</si>
  <si>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</si>
  <si>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</si>
  <si>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</si>
  <si>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</si>
  <si>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</si>
  <si>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</si>
  <si>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</si>
  <si>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</si>
  <si>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</si>
  <si>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</si>
  <si>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</si>
  <si>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</si>
  <si>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</si>
  <si>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</si>
  <si>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</si>
  <si>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</si>
  <si>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</si>
  <si>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</si>
  <si>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</si>
  <si>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</si>
  <si>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</si>
  <si>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</si>
  <si>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</si>
  <si>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</si>
  <si>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</si>
  <si>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</si>
  <si>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</si>
  <si>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</si>
  <si>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</si>
  <si>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</si>
  <si>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</si>
  <si>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</si>
  <si>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</si>
  <si>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</si>
  <si>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</si>
  <si>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</si>
  <si>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</si>
  <si>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</si>
  <si>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</si>
  <si>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</si>
  <si>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</si>
  <si>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</si>
  <si>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</si>
  <si>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</si>
  <si>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</si>
  <si>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</si>
  <si>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</si>
  <si>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</si>
  <si>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</si>
  <si>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</si>
  <si>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</si>
  <si>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</si>
  <si>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</si>
  <si>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</si>
  <si>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</si>
  <si>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</si>
  <si>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</si>
  <si>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</si>
  <si>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</si>
  <si>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</si>
  <si>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</si>
  <si>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</si>
  <si>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</si>
  <si>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</si>
  <si>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</si>
  <si>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</si>
  <si>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</si>
  <si>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</si>
  <si>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</si>
  <si>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</si>
  <si>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</si>
  <si>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</si>
  <si>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</si>
  <si>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</si>
  <si>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</si>
  <si>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</si>
  <si>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</si>
  <si>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</si>
  <si>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</si>
  <si>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</si>
  <si>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</si>
  <si>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</si>
  <si>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</si>
  <si>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</si>
  <si>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</si>
  <si>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</si>
  <si>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</si>
  <si>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</si>
  <si>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</si>
  <si>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</si>
  <si>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</si>
  <si>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</si>
  <si>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</si>
  <si>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</si>
  <si>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</si>
  <si>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</si>
  <si>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</si>
  <si>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</si>
  <si>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</si>
  <si>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</si>
  <si>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</si>
  <si>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</si>
  <si>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</si>
  <si>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</si>
  <si>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</si>
  <si>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</si>
  <si>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</si>
  <si>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</si>
  <si>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</si>
  <si>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</si>
  <si>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</si>
  <si>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</si>
  <si>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</si>
  <si>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</si>
  <si>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</si>
  <si>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</si>
  <si>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</si>
  <si>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</si>
  <si>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</si>
  <si>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</si>
  <si>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</si>
  <si>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</si>
  <si>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</si>
  <si>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</si>
  <si>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</si>
  <si>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</si>
  <si>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</si>
  <si>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</si>
  <si>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</si>
  <si>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</si>
  <si>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</si>
  <si>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</si>
  <si>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</si>
  <si>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</si>
  <si>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</si>
  <si>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</si>
  <si>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</si>
  <si>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</si>
  <si>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</si>
  <si>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</si>
  <si>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</si>
  <si>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</si>
  <si>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</si>
  <si>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</si>
  <si>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</si>
  <si>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</si>
  <si>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</si>
  <si>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</si>
  <si>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</si>
  <si>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</si>
  <si>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</si>
  <si>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</si>
  <si>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</si>
  <si>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</si>
  <si>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</si>
  <si>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</si>
  <si>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</si>
  <si>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</si>
  <si>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</si>
  <si>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</si>
  <si>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</si>
  <si>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</si>
  <si>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</si>
  <si>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</si>
  <si>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</si>
  <si>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</si>
  <si>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</si>
  <si>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</si>
  <si>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</si>
  <si>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</si>
  <si>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</si>
  <si>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</si>
  <si>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</si>
  <si>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</si>
  <si>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</si>
  <si>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</si>
  <si>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</si>
  <si>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</si>
  <si>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</si>
  <si>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</si>
  <si>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</si>
  <si>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</si>
  <si>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</si>
  <si>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</si>
  <si>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</si>
  <si>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</si>
  <si>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</si>
  <si>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</si>
  <si>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</si>
  <si>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</si>
  <si>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</si>
  <si>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</si>
  <si>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</si>
  <si>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</si>
  <si>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</si>
  <si>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</si>
  <si>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</si>
  <si>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</si>
  <si>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</si>
  <si>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</si>
  <si>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</si>
  <si>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</si>
  <si>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</si>
  <si>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</si>
  <si>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</si>
  <si>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</si>
  <si>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</si>
  <si>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</si>
  <si>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</si>
  <si>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</si>
  <si>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</si>
  <si>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</si>
  <si>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</si>
  <si>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</si>
  <si>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</si>
  <si>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</si>
  <si>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</si>
  <si>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</si>
  <si>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</si>
  <si>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</si>
  <si>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</si>
  <si>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</si>
  <si>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</si>
  <si>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</si>
  <si>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</si>
  <si>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</si>
  <si>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</si>
  <si>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</si>
  <si>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</si>
  <si>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</si>
  <si>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</si>
  <si>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</si>
  <si>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</si>
  <si>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</si>
  <si>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</si>
  <si>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</si>
  <si>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</si>
  <si>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</si>
  <si>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</si>
  <si>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</si>
  <si>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</si>
  <si>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</si>
  <si>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</si>
  <si>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</si>
  <si>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</si>
  <si>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</si>
  <si>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</si>
  <si>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</si>
  <si>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</si>
  <si>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</si>
  <si>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</si>
  <si>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</si>
  <si>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</si>
  <si>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</si>
  <si>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</si>
  <si>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</si>
  <si>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</si>
  <si>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</si>
  <si>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</si>
  <si>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</si>
  <si>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</si>
  <si>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</si>
  <si>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</si>
  <si>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</si>
  <si>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</si>
  <si>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</si>
  <si>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</si>
  <si>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</si>
  <si>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</si>
  <si>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</si>
  <si>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</si>
  <si>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</si>
  <si>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</si>
  <si>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</si>
  <si>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</si>
  <si>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</si>
  <si>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</si>
  <si>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</si>
  <si>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</si>
  <si>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</si>
  <si>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</si>
  <si>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</si>
  <si>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</si>
  <si>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</si>
  <si>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</si>
  <si>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</si>
  <si>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</si>
  <si>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</si>
  <si>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</si>
  <si>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</si>
  <si>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</si>
  <si>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</si>
  <si>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</si>
  <si>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</si>
  <si>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</si>
  <si>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</si>
  <si>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</si>
  <si>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</si>
  <si>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</si>
  <si>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</si>
  <si>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</si>
  <si>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</si>
  <si>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</si>
  <si>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</si>
  <si>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</si>
  <si>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</si>
  <si>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</si>
  <si>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</si>
  <si>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</si>
  <si>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</si>
  <si>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</si>
  <si>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</si>
  <si>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</si>
  <si>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</si>
  <si>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</si>
  <si>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</si>
  <si>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</si>
  <si>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</si>
  <si>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</si>
  <si>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</si>
  <si>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</si>
  <si>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</si>
  <si>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</si>
  <si>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</si>
  <si>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</si>
  <si>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</si>
  <si>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</si>
  <si>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</si>
  <si>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</si>
  <si>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</si>
  <si>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</si>
  <si>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</si>
  <si>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</si>
  <si>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</si>
  <si>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</si>
  <si>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</si>
  <si>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</si>
  <si>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</si>
  <si>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</si>
  <si>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</si>
  <si>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</si>
  <si>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</si>
  <si>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</si>
  <si>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</si>
  <si>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</si>
  <si>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</si>
  <si>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</si>
  <si>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</si>
  <si>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</si>
  <si>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</si>
  <si>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</si>
  <si>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</si>
  <si>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</si>
  <si>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</si>
  <si>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</si>
  <si>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</si>
  <si>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</si>
  <si>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</si>
  <si>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</si>
  <si>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</si>
  <si>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</si>
  <si>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</si>
  <si>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</si>
  <si>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</si>
  <si>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</si>
  <si>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</si>
  <si>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</si>
  <si>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</si>
  <si>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</si>
  <si>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</si>
  <si>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</si>
  <si>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</si>
  <si>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</si>
  <si>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</si>
  <si>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</si>
  <si>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</si>
  <si>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</si>
  <si>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</si>
  <si>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</si>
  <si>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</si>
  <si>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</si>
  <si>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</si>
  <si>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</si>
  <si>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</si>
  <si>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</si>
  <si>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</si>
  <si>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</si>
  <si>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</si>
  <si>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</si>
  <si>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</si>
  <si>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</si>
  <si>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</si>
  <si>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</si>
  <si>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</si>
  <si>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</si>
  <si>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</si>
  <si>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</si>
  <si>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</si>
  <si>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</si>
  <si>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</si>
  <si>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</si>
  <si>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</si>
  <si>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</si>
  <si>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</si>
  <si>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</si>
  <si>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</si>
  <si>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</si>
  <si>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</si>
  <si>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</si>
  <si>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</si>
  <si>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</si>
  <si>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</si>
  <si>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</si>
  <si>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</si>
  <si>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</si>
  <si>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</si>
  <si>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</si>
  <si>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</si>
  <si>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</si>
  <si>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</si>
  <si>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</si>
  <si>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</si>
  <si>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</si>
  <si>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</si>
  <si>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</si>
  <si>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</si>
  <si>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</si>
  <si>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</si>
  <si>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</si>
  <si>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</si>
  <si>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</si>
  <si>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</si>
  <si>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</si>
  <si>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</si>
  <si>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</si>
  <si>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</si>
  <si>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</si>
  <si>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</si>
  <si>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</si>
  <si>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</si>
  <si>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</si>
  <si>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</si>
  <si>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</si>
  <si>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</si>
  <si>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</si>
  <si>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</si>
  <si>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</si>
  <si>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</si>
  <si>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</si>
  <si>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</si>
  <si>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</si>
  <si>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</si>
  <si>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</si>
  <si>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</si>
  <si>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</si>
  <si>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</si>
  <si>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</si>
  <si>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</si>
  <si>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</si>
  <si>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</si>
  <si>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</si>
  <si>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</si>
  <si>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</si>
  <si>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</si>
  <si>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</si>
  <si>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</si>
  <si>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</si>
  <si>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</si>
  <si>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</si>
  <si>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</si>
  <si>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</si>
  <si>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</si>
  <si>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</si>
  <si>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</si>
  <si>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</si>
  <si>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</si>
  <si>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</si>
  <si>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</si>
  <si>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</si>
  <si>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</si>
  <si>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</si>
  <si>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</si>
  <si>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</si>
  <si>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</si>
  <si>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</si>
  <si>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</si>
  <si>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</si>
  <si>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</si>
  <si>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</si>
  <si>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</si>
  <si>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</si>
  <si>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</si>
  <si>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</si>
  <si>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</si>
  <si>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</si>
  <si>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</si>
  <si>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</si>
  <si>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</si>
  <si>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</si>
  <si>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</si>
  <si>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</si>
  <si>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</si>
  <si>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</si>
  <si>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</si>
  <si>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</si>
  <si>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</si>
  <si>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</si>
  <si>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</si>
  <si>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</si>
  <si>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</si>
  <si>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</si>
  <si>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</si>
  <si>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</si>
  <si>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</si>
  <si>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</si>
  <si>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</si>
  <si>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</si>
  <si>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</si>
  <si>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</si>
  <si>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</si>
  <si>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</si>
  <si>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</si>
  <si>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</si>
  <si>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</si>
  <si>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</si>
  <si>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</si>
  <si>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</si>
  <si>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</si>
  <si>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</si>
  <si>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</si>
  <si>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</si>
  <si>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</si>
  <si>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</si>
  <si>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</si>
  <si>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</si>
  <si>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</si>
  <si>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</si>
  <si>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</si>
  <si>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</si>
  <si>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</si>
  <si>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</si>
  <si>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</si>
  <si>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</si>
  <si>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</si>
  <si>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</si>
  <si>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</si>
  <si>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</si>
  <si>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</si>
  <si>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</si>
  <si>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</si>
  <si>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</si>
  <si>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</si>
  <si>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</si>
  <si>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</si>
  <si>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</si>
  <si>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</si>
  <si>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</si>
  <si>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</si>
  <si>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</si>
  <si>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</si>
  <si>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</si>
  <si>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</si>
  <si>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</si>
  <si>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</si>
  <si>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</si>
  <si>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</si>
  <si>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</si>
  <si>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</si>
  <si>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</si>
  <si>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</si>
  <si>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</si>
  <si>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</si>
  <si>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</si>
  <si>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</si>
  <si>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</si>
  <si>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</si>
  <si>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</si>
  <si>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</si>
  <si>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</si>
  <si>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</si>
  <si>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</si>
  <si>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</si>
  <si>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</si>
  <si>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</si>
  <si>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</si>
  <si>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</si>
  <si>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</si>
  <si>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</si>
  <si>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</si>
  <si>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</si>
  <si>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</si>
  <si>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</si>
  <si>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</si>
  <si>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</si>
  <si>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</si>
  <si>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</si>
  <si>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</si>
  <si>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</si>
  <si>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</si>
  <si>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</si>
  <si>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</si>
  <si>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</si>
  <si>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</si>
  <si>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</si>
  <si>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</si>
  <si>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</si>
  <si>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</si>
  <si>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</si>
  <si>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</si>
  <si>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</si>
  <si>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</si>
  <si>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</si>
  <si>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</si>
  <si>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</si>
  <si>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</si>
  <si>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</si>
  <si>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</si>
  <si>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</si>
  <si>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</si>
  <si>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</si>
  <si>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</si>
  <si>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</si>
  <si>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</si>
  <si>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</si>
  <si>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</si>
  <si>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</si>
  <si>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</si>
  <si>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</si>
  <si>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</si>
  <si>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</si>
  <si>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</si>
  <si>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</si>
  <si>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</si>
  <si>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</si>
  <si>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</si>
  <si>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</si>
  <si>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</si>
  <si>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</si>
  <si>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</si>
  <si>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</si>
  <si>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</si>
  <si>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</si>
  <si>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</si>
  <si>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</si>
  <si>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</si>
  <si>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</si>
  <si>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</si>
  <si>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</si>
  <si>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</si>
  <si>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</si>
  <si>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</si>
  <si>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</si>
  <si>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</si>
  <si>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</si>
  <si>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</si>
  <si>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</si>
  <si>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</si>
  <si>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</si>
  <si>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</si>
  <si>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</si>
  <si>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</si>
  <si>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</si>
  <si>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</si>
  <si>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</si>
  <si>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</si>
  <si>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</si>
  <si>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</si>
  <si>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</si>
  <si>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</si>
  <si>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</si>
  <si>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</si>
  <si>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</si>
  <si>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</si>
  <si>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</si>
  <si>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</si>
  <si>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</si>
  <si>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</si>
  <si>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</si>
  <si>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</si>
  <si>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</si>
  <si>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</si>
  <si>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</si>
  <si>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</si>
  <si>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</si>
  <si>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</si>
  <si>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</si>
  <si>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</si>
  <si>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</si>
  <si>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</si>
  <si>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</si>
  <si>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</si>
  <si>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</si>
  <si>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</si>
  <si>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</si>
  <si>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</si>
  <si>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</si>
  <si>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</si>
  <si>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</si>
  <si>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</si>
  <si>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</si>
  <si>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</si>
  <si>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</si>
  <si>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</si>
  <si>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</si>
  <si>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</si>
  <si>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</si>
  <si>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</si>
  <si>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</si>
  <si>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</si>
  <si>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</si>
  <si>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</si>
  <si>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</si>
  <si>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</si>
  <si>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</si>
  <si>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</si>
  <si>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</si>
  <si>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</si>
  <si>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</si>
  <si>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</si>
  <si>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</si>
  <si>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</si>
  <si>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</si>
  <si>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</si>
  <si>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</si>
  <si>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</si>
  <si>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</si>
  <si>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</si>
  <si>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</si>
  <si>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</si>
  <si>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</si>
  <si>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</si>
  <si>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</si>
  <si>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</si>
  <si>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</si>
  <si>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</si>
  <si>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</si>
  <si>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</si>
  <si>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</si>
  <si>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</si>
  <si>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</si>
  <si>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</si>
  <si>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</si>
  <si>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</si>
  <si>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</si>
  <si>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</si>
  <si>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</si>
  <si>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</si>
  <si>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</si>
  <si>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</si>
  <si>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</si>
  <si>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</si>
  <si>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</si>
  <si>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</si>
  <si>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</si>
  <si>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</si>
  <si>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</si>
  <si>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</si>
  <si>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</si>
  <si>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</si>
  <si>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</si>
  <si>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</si>
  <si>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</si>
  <si>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</si>
  <si>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</si>
  <si>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</si>
  <si>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</si>
  <si>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</si>
  <si>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</si>
  <si>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</si>
  <si>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</si>
  <si>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</si>
  <si>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</si>
  <si>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</si>
  <si>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</si>
  <si>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</si>
  <si>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</si>
  <si>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</si>
  <si>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</si>
  <si>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</si>
  <si>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</si>
  <si>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</si>
  <si>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</si>
  <si>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</si>
  <si>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</si>
  <si>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</si>
  <si>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</si>
  <si>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</si>
  <si>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</si>
  <si>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</si>
  <si>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</si>
  <si>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</si>
  <si>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</si>
  <si>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</si>
  <si>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</si>
  <si>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</si>
  <si>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</si>
  <si>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</si>
  <si>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</si>
  <si>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</si>
  <si>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</si>
  <si>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</si>
  <si>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</si>
  <si>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</si>
  <si>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</si>
  <si>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</si>
  <si>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</si>
  <si>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</si>
  <si>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</si>
  <si>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</si>
  <si>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</si>
  <si>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</si>
  <si>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</si>
  <si>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</si>
  <si>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</si>
  <si>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</si>
  <si>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</si>
  <si>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</si>
  <si>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</si>
  <si>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</si>
  <si>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</si>
  <si>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</si>
  <si>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</si>
  <si>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</si>
  <si>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</si>
  <si>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</si>
  <si>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</si>
  <si>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</si>
  <si>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</si>
  <si>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</si>
  <si>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</si>
  <si>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</si>
  <si>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</si>
  <si>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</si>
  <si>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</si>
  <si>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</si>
  <si>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</si>
  <si>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</si>
  <si>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</si>
  <si>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</si>
  <si>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</si>
  <si>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</si>
  <si>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</si>
  <si>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</si>
  <si>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</si>
  <si>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</si>
  <si>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</si>
  <si>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</si>
  <si>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</si>
  <si>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</si>
  <si>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</si>
  <si>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</si>
  <si>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</si>
  <si>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</si>
  <si>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</si>
  <si>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</si>
  <si>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</si>
  <si>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</si>
  <si>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</si>
  <si>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</si>
  <si>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</si>
  <si>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</si>
  <si>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</si>
  <si>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</si>
  <si>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</si>
  <si>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</si>
  <si>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</si>
  <si>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</si>
  <si>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</si>
  <si>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</si>
  <si>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</si>
  <si>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</si>
  <si>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</si>
  <si>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</si>
  <si>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</si>
  <si>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</si>
  <si>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</si>
  <si>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</si>
  <si>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</si>
  <si>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</si>
  <si>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</si>
  <si>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</si>
  <si>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</si>
  <si>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</si>
  <si>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</si>
  <si>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</si>
  <si>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</si>
  <si>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</si>
  <si>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</si>
  <si>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</si>
  <si>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</si>
  <si>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</si>
  <si>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</si>
  <si>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</si>
  <si>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</si>
  <si>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</si>
  <si>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</si>
  <si>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</si>
  <si>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</si>
  <si>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</si>
  <si>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</si>
  <si>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</si>
  <si>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</si>
  <si>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</si>
  <si>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</si>
  <si>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</si>
  <si>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</si>
  <si>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</si>
  <si>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</si>
  <si>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</si>
  <si>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</si>
  <si>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</si>
  <si>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</si>
  <si>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</si>
  <si>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</si>
  <si>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</si>
  <si>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</si>
  <si>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</si>
  <si>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</si>
  <si>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</si>
  <si>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</si>
  <si>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</si>
  <si>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</si>
  <si>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</si>
  <si>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</si>
  <si>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</si>
  <si>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</si>
  <si>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</si>
  <si>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</si>
  <si>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</si>
  <si>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</si>
  <si>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</si>
  <si>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</si>
  <si>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</si>
  <si>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</si>
  <si>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</si>
  <si>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</si>
  <si>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</si>
  <si>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</si>
  <si>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</si>
  <si>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</si>
  <si>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</si>
  <si>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</si>
  <si>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</si>
  <si>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</si>
  <si>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</si>
  <si>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</si>
  <si>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</si>
  <si>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</si>
  <si>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</si>
  <si>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</si>
  <si>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</si>
  <si>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</si>
  <si>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</si>
  <si>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</si>
  <si>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</si>
  <si>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</si>
  <si>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</si>
  <si>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</si>
  <si>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</si>
  <si>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</si>
  <si>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</si>
  <si>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</si>
  <si>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</si>
  <si>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</si>
  <si>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</si>
  <si>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</si>
  <si>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</si>
  <si>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</si>
  <si>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</si>
  <si>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</si>
  <si>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</si>
  <si>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</si>
  <si>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</si>
  <si>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</si>
  <si>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</si>
  <si>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</si>
  <si>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</si>
  <si>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</si>
  <si>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</si>
  <si>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</si>
  <si>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</si>
  <si>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</si>
  <si>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</si>
  <si>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</si>
  <si>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</si>
  <si>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</si>
  <si>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</si>
  <si>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</si>
  <si>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</si>
  <si>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</si>
  <si>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</si>
  <si>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</si>
  <si>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</si>
  <si>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</si>
  <si>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</si>
  <si>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</si>
  <si>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</si>
  <si>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</si>
  <si>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</si>
  <si>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</si>
  <si>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</si>
  <si>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</si>
  <si>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</si>
  <si>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</si>
  <si>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</si>
  <si>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</si>
  <si>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</si>
  <si>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</si>
  <si>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</si>
  <si>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</si>
  <si>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</si>
  <si>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</si>
  <si>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</si>
  <si>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</si>
  <si>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</si>
  <si>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</si>
  <si>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</si>
  <si>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</si>
  <si>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</si>
  <si>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</si>
  <si>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</si>
  <si>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</si>
  <si>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</si>
  <si>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</si>
  <si>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</si>
  <si>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</si>
  <si>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</si>
  <si>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</si>
  <si>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</si>
  <si>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</si>
  <si>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</si>
  <si>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</si>
  <si>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</si>
  <si>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</si>
  <si>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</si>
  <si>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</si>
  <si>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</si>
  <si>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</si>
  <si>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</si>
  <si>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</si>
  <si>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</si>
  <si>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</si>
  <si>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</si>
  <si>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</si>
  <si>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</si>
  <si>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</si>
  <si>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</si>
  <si>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</si>
  <si>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</si>
  <si>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</si>
  <si>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</si>
  <si>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</si>
  <si>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</si>
  <si>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</si>
  <si>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</si>
  <si>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</si>
  <si>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</si>
  <si>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</si>
  <si>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</si>
  <si>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</si>
  <si>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</si>
  <si>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</si>
  <si>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</si>
  <si>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</si>
  <si>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</si>
  <si>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</si>
  <si>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</si>
  <si>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</si>
  <si>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</si>
  <si>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</si>
  <si>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</si>
  <si>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</si>
  <si>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</si>
  <si>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</si>
  <si>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</si>
  <si>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</si>
  <si>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</si>
  <si>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</si>
  <si>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</si>
  <si>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</si>
  <si>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</si>
  <si>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</si>
  <si>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</si>
  <si>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</si>
  <si>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</si>
  <si>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</si>
  <si>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</si>
  <si>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</si>
  <si>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</si>
  <si>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</si>
  <si>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</si>
  <si>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</si>
  <si>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</si>
  <si>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</si>
  <si>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</si>
  <si>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</si>
  <si>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</si>
  <si>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</si>
  <si>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</si>
  <si>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</si>
  <si>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</si>
  <si>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</si>
  <si>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</si>
  <si>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</si>
  <si>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</si>
  <si>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</si>
  <si>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</si>
  <si>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</si>
  <si>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</si>
  <si>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</si>
  <si>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</si>
  <si>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</si>
  <si>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</si>
  <si>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</si>
  <si>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</si>
  <si>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</si>
  <si>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</si>
  <si>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</si>
  <si>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</si>
  <si>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</si>
  <si>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</si>
  <si>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</si>
  <si>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</si>
  <si>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</si>
  <si>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</si>
  <si>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</si>
  <si>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</si>
  <si>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</si>
  <si>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</si>
  <si>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</si>
  <si>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</si>
  <si>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</si>
  <si>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</si>
  <si>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</si>
  <si>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</si>
  <si>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</si>
  <si>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</si>
  <si>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</si>
  <si>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</si>
  <si>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</si>
  <si>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</si>
  <si>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</si>
  <si>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</si>
  <si>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</si>
  <si>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</si>
  <si>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</si>
  <si>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</si>
  <si>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</si>
  <si>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</si>
  <si>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</si>
  <si>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</si>
  <si>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</si>
  <si>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</si>
  <si>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</si>
  <si>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</si>
  <si>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</si>
  <si>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</si>
  <si>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</si>
  <si>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</si>
  <si>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</si>
  <si>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</si>
  <si>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</si>
  <si>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</si>
  <si>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</si>
  <si>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</si>
  <si>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</si>
  <si>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</si>
  <si>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</si>
  <si>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</si>
  <si>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</si>
  <si>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</si>
  <si>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</si>
  <si>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</si>
  <si>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</si>
  <si>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</si>
  <si>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</si>
  <si>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</si>
  <si>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</si>
  <si>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</si>
  <si>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</si>
  <si>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</si>
  <si>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</si>
  <si>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</si>
  <si>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</si>
  <si>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</si>
  <si>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</si>
  <si>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</si>
  <si>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</si>
  <si>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</si>
  <si>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</si>
  <si>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</si>
  <si>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</si>
  <si>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</si>
  <si>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</si>
  <si>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</si>
  <si>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</si>
  <si>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</si>
  <si>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</si>
  <si>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</si>
  <si>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</si>
  <si>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</si>
  <si>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</si>
  <si>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</si>
  <si>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</si>
  <si>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</si>
  <si>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</si>
  <si>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</si>
  <si>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</si>
  <si>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</si>
  <si>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</si>
  <si>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</si>
  <si>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</si>
  <si>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</si>
  <si>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</si>
  <si>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</si>
  <si>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</si>
  <si>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</si>
  <si>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</si>
  <si>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</si>
  <si>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</si>
  <si>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</si>
  <si>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</si>
  <si>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</si>
  <si>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</si>
  <si>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</si>
  <si>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</si>
  <si>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</si>
  <si>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</si>
  <si>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</si>
  <si>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</si>
  <si>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</si>
  <si>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</si>
  <si>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</si>
  <si>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</si>
  <si>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</si>
  <si>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</si>
  <si>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</si>
  <si>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</si>
  <si>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</si>
  <si>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</si>
  <si>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</si>
  <si>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</si>
  <si>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</si>
  <si>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</si>
  <si>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</si>
  <si>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</si>
  <si>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</si>
  <si>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</si>
  <si>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</si>
  <si>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</si>
  <si>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</si>
  <si>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</si>
  <si>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</si>
  <si>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</si>
  <si>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</si>
  <si>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</si>
  <si>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</si>
  <si>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</si>
  <si>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</si>
  <si>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</si>
  <si>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</si>
  <si>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</si>
  <si>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</si>
  <si>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</si>
  <si>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</si>
  <si>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</si>
  <si>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</si>
  <si>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</si>
  <si>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</si>
  <si>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</si>
  <si>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</si>
  <si>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</si>
  <si>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</si>
  <si>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</si>
  <si>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</si>
  <si>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</si>
  <si>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</si>
  <si>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</si>
  <si>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</si>
  <si>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</si>
  <si>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</si>
  <si>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</si>
  <si>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</si>
  <si>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</si>
  <si>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</si>
  <si>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</si>
  <si>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</si>
  <si>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</si>
  <si>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</si>
  <si>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</si>
  <si>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</si>
  <si>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</si>
  <si>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</si>
  <si>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</si>
  <si>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</si>
  <si>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</si>
  <si>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</si>
  <si>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</si>
  <si>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</si>
  <si>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</si>
  <si>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</si>
  <si>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</si>
  <si>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</si>
  <si>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</si>
  <si>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</si>
  <si>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</si>
  <si>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</si>
  <si>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</si>
  <si>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</si>
  <si>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</si>
  <si>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</si>
  <si>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</si>
  <si>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</si>
  <si>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</si>
  <si>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</si>
  <si>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</si>
  <si>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</si>
  <si>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</si>
  <si>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</si>
  <si>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</si>
  <si>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</si>
  <si>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</si>
  <si>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</si>
  <si>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</si>
  <si>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</si>
  <si>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</si>
  <si>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</si>
  <si>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</si>
  <si>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</si>
  <si>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</si>
  <si>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</si>
  <si>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</si>
  <si>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</si>
  <si>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</si>
  <si>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</si>
  <si>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</si>
  <si>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</si>
  <si>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</si>
  <si>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</si>
  <si>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</si>
  <si>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</si>
  <si>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</si>
  <si>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</si>
  <si>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</si>
  <si>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</si>
  <si>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</si>
  <si>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</si>
  <si>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</si>
  <si>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</si>
  <si>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</si>
  <si>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</si>
  <si>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</si>
  <si>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</si>
  <si>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</si>
  <si>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</si>
  <si>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</si>
  <si>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</si>
  <si>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</si>
  <si>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</si>
  <si>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</si>
  <si>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</si>
  <si>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</si>
  <si>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</si>
  <si>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</si>
  <si>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</si>
  <si>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</si>
  <si>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</si>
  <si>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</si>
  <si>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</si>
  <si>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</si>
  <si>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</si>
  <si>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</si>
  <si>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</si>
  <si>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</si>
  <si>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</si>
  <si>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</si>
  <si>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</si>
  <si>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</si>
  <si>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</si>
  <si>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</si>
  <si>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</si>
  <si>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</si>
  <si>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</si>
  <si>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</si>
  <si>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</si>
  <si>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</si>
  <si>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</si>
  <si>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</si>
  <si>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</si>
  <si>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</si>
  <si>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</si>
  <si>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</si>
  <si>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</si>
  <si>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</si>
  <si>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</si>
  <si>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</si>
  <si>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</si>
  <si>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</si>
  <si>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</si>
  <si>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</si>
  <si>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</si>
  <si>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</si>
  <si>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</si>
  <si>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</si>
  <si>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</si>
  <si>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</si>
  <si>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</si>
  <si>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</si>
  <si>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</si>
  <si>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</si>
  <si>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</si>
  <si>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</si>
  <si>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</si>
  <si>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</si>
  <si>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</si>
  <si>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</si>
  <si>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</si>
  <si>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</si>
  <si>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</si>
  <si>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</si>
  <si>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</si>
  <si>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</si>
  <si>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</si>
  <si>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</si>
  <si>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</si>
  <si>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</si>
  <si>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</si>
  <si>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</si>
  <si>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</si>
  <si>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</si>
  <si>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</si>
  <si>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</si>
  <si>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</si>
  <si>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</si>
  <si>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</si>
  <si>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</si>
  <si>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</si>
  <si>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</si>
  <si>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</si>
  <si>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</si>
  <si>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</si>
  <si>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</si>
  <si>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</si>
  <si>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</si>
  <si>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</si>
  <si>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</si>
  <si>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</si>
  <si>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</si>
  <si>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</si>
  <si>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</si>
  <si>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</si>
  <si>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</si>
  <si>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</si>
  <si>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</si>
  <si>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</si>
  <si>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</si>
  <si>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</si>
  <si>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</si>
  <si>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</si>
  <si>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</si>
  <si>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</si>
  <si>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</si>
  <si>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</si>
  <si>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</si>
  <si>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</si>
  <si>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</si>
  <si>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</si>
  <si>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</si>
  <si>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</si>
  <si>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</si>
  <si>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</si>
  <si>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</si>
  <si>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</si>
  <si>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</si>
  <si>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</si>
  <si>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</si>
  <si>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</si>
  <si>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</si>
  <si>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</si>
  <si>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</si>
  <si>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</si>
  <si>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</si>
  <si>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</si>
  <si>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</si>
  <si>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</si>
  <si>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</si>
  <si>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</si>
  <si>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</si>
  <si>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</si>
  <si>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</si>
  <si>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</si>
  <si>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</si>
  <si>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</si>
  <si>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</si>
  <si>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</si>
  <si>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</si>
  <si>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</si>
  <si>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</si>
  <si>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</si>
  <si>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</si>
  <si>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</si>
  <si>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</si>
  <si>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</si>
  <si>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</si>
  <si>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</si>
  <si>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</si>
  <si>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</si>
  <si>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</si>
  <si>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</si>
  <si>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</si>
  <si>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</si>
  <si>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</si>
  <si>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</si>
  <si>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</si>
  <si>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</si>
  <si>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</si>
  <si>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</si>
  <si>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</si>
  <si>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</si>
  <si>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</si>
  <si>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</si>
  <si>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</si>
  <si>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</si>
  <si>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</si>
  <si>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</si>
  <si>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</si>
  <si>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</si>
  <si>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</si>
  <si>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</si>
  <si>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</si>
  <si>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</si>
  <si>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</si>
  <si>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</si>
  <si>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</si>
  <si>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</si>
  <si>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</si>
  <si>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</si>
  <si>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</si>
  <si>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</si>
  <si>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</si>
  <si>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</si>
  <si>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</si>
  <si>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</si>
  <si>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</si>
  <si>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</si>
  <si>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</si>
  <si>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</si>
  <si>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</si>
  <si>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</si>
  <si>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</si>
  <si>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</si>
  <si>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</si>
  <si>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</si>
  <si>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</si>
  <si>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</si>
  <si>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</si>
  <si>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</si>
  <si>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</si>
  <si>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</si>
  <si>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</si>
  <si>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</si>
  <si>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</si>
  <si>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</si>
  <si>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</si>
  <si>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</si>
  <si>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</si>
  <si>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</si>
  <si>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</si>
  <si>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</si>
  <si>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</si>
  <si>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</si>
  <si>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</si>
  <si>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</si>
  <si>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</si>
  <si>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</si>
  <si>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</si>
  <si>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</si>
  <si>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</si>
  <si>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</si>
  <si>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</si>
  <si>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</si>
  <si>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</si>
  <si>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</si>
  <si>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</si>
  <si>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</si>
  <si>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</si>
  <si>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</si>
  <si>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</si>
  <si>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</si>
  <si>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</si>
  <si>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</si>
  <si>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</si>
  <si>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</si>
  <si>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</si>
  <si>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</si>
  <si>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</si>
  <si>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</si>
  <si>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</si>
  <si>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</si>
  <si>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</si>
  <si>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</si>
  <si>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</si>
  <si>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</si>
  <si>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</si>
  <si>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</si>
  <si>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</si>
  <si>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</si>
  <si>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</si>
  <si>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</si>
  <si>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</si>
  <si>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</si>
  <si>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</si>
  <si>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</si>
  <si>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</si>
  <si>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</si>
  <si>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</si>
  <si>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</si>
  <si>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</si>
  <si>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</si>
  <si>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</si>
  <si>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</si>
  <si>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</si>
  <si>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</si>
  <si>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</si>
  <si>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</si>
  <si>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</si>
  <si>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</si>
  <si>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</si>
  <si>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</si>
  <si>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</si>
  <si>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</si>
  <si>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</si>
  <si>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</si>
  <si>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</si>
  <si>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</si>
  <si>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</si>
  <si>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</si>
  <si>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</si>
  <si>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</si>
  <si>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</si>
  <si>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</si>
  <si>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</si>
  <si>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</si>
  <si>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</si>
  <si>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</si>
  <si>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</si>
  <si>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</si>
  <si>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</si>
  <si>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</si>
  <si>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</si>
  <si>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</si>
  <si>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</si>
  <si>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</si>
  <si>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</si>
  <si>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</si>
  <si>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</si>
  <si>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</si>
  <si>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</si>
  <si>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</si>
  <si>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</si>
  <si>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</si>
  <si>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</si>
  <si>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</si>
  <si>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</si>
  <si>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</si>
  <si>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</si>
  <si>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</si>
  <si>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</si>
  <si>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</si>
  <si>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</si>
  <si>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</si>
  <si>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</si>
  <si>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</si>
  <si>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</si>
  <si>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</si>
  <si>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</si>
  <si>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</si>
  <si>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</si>
  <si>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</si>
  <si>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</si>
  <si>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</si>
  <si>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</si>
  <si>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</si>
  <si>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</si>
  <si>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</si>
  <si>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</si>
  <si>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</si>
  <si>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</si>
  <si>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</si>
  <si>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</si>
  <si>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</si>
  <si>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</si>
  <si>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</si>
  <si>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</si>
  <si>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</si>
  <si>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</si>
  <si>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</si>
  <si>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</si>
  <si>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</si>
  <si>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</si>
  <si>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</si>
  <si>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</si>
  <si>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</si>
  <si>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</si>
  <si>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</si>
  <si>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</si>
  <si>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</si>
  <si>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</si>
  <si>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</si>
  <si>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</si>
  <si>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</si>
  <si>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</si>
  <si>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</si>
  <si>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</si>
  <si>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</si>
  <si>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</si>
  <si>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</si>
  <si>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</si>
  <si>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</si>
  <si>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</si>
  <si>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</si>
  <si>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</si>
  <si>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</si>
  <si>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</si>
  <si>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</si>
  <si>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</si>
  <si>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</si>
  <si>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</si>
  <si>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</si>
  <si>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</si>
  <si>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</si>
  <si>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</si>
  <si>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</si>
  <si>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</si>
  <si>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</si>
  <si>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</si>
  <si>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</si>
  <si>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</si>
  <si>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</si>
  <si>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</si>
  <si>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</si>
  <si>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</si>
  <si>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</si>
  <si>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</si>
  <si>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</si>
  <si>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</si>
  <si>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</si>
  <si>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</si>
  <si>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</si>
  <si>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</si>
  <si>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</si>
  <si>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</si>
  <si>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</si>
  <si>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</si>
  <si>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</si>
  <si>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</si>
  <si>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</si>
  <si>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</si>
  <si>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</si>
  <si>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</si>
  <si>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</si>
  <si>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</si>
  <si>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</si>
  <si>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</si>
  <si>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</si>
  <si>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</si>
  <si>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</si>
  <si>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</si>
  <si>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</si>
  <si>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</si>
  <si>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</si>
  <si>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</si>
  <si>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</si>
  <si>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</si>
  <si>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</si>
  <si>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</si>
  <si>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</si>
  <si>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</si>
  <si>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</si>
  <si>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</si>
  <si>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</si>
  <si>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</si>
  <si>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</si>
  <si>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</si>
  <si>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</si>
  <si>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</si>
  <si>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</si>
  <si>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</si>
  <si>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</si>
  <si>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</si>
  <si>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</si>
  <si>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</si>
  <si>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</si>
  <si>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</si>
  <si>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</si>
  <si>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</si>
  <si>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</si>
  <si>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</si>
  <si>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</si>
  <si>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</si>
  <si>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</si>
  <si>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</si>
  <si>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</si>
  <si>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</si>
  <si>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</si>
  <si>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</si>
  <si>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</si>
  <si>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</si>
  <si>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</si>
  <si>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</si>
  <si>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</si>
  <si>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</si>
  <si>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</si>
  <si>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</si>
  <si>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</si>
  <si>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</si>
  <si>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</si>
  <si>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</si>
  <si>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</si>
  <si>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</si>
  <si>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</si>
  <si>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</si>
  <si>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</si>
  <si>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</si>
  <si>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</si>
  <si>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</si>
  <si>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</si>
  <si>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</si>
  <si>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</si>
  <si>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</si>
  <si>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</si>
  <si>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</si>
  <si>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</si>
  <si>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</si>
  <si>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</si>
  <si>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</si>
  <si>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</si>
  <si>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</si>
  <si>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</si>
  <si>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</si>
  <si>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</si>
  <si>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</si>
  <si>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</si>
  <si>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</si>
  <si>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</si>
  <si>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</si>
  <si>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</si>
  <si>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</si>
  <si>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</si>
  <si>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</si>
  <si>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</si>
  <si>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</si>
  <si>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</si>
  <si>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</si>
  <si>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</si>
  <si>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</si>
  <si>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</si>
  <si>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</si>
  <si>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</si>
  <si>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</si>
  <si>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</si>
  <si>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</si>
  <si>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</si>
  <si>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</si>
  <si>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</si>
  <si>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</si>
  <si>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</si>
  <si>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</si>
  <si>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</si>
  <si>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</si>
  <si>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</si>
  <si>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</si>
  <si>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</si>
  <si>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</si>
  <si>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</si>
  <si>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</si>
  <si>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</si>
  <si>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</si>
  <si>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</si>
  <si>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</si>
  <si>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</si>
  <si>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</si>
  <si>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</si>
  <si>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</si>
  <si>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</si>
  <si>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</si>
  <si>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</si>
  <si>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</si>
  <si>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</si>
  <si>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</si>
  <si>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</si>
  <si>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</si>
  <si>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</si>
  <si>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</si>
  <si>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</si>
  <si>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</si>
  <si>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</si>
  <si>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</si>
  <si>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</si>
  <si>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</si>
  <si>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</si>
  <si>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</si>
  <si>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</si>
  <si>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</si>
  <si>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</si>
  <si>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</si>
  <si>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</si>
  <si>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</si>
  <si>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</si>
  <si>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</si>
  <si>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</si>
  <si>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</si>
  <si>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</si>
  <si>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</si>
  <si>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</si>
  <si>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</si>
  <si>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</si>
  <si>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</si>
  <si>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</si>
  <si>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</si>
  <si>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</si>
  <si>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</si>
  <si>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</si>
  <si>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</si>
  <si>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</si>
  <si>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</si>
  <si>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</si>
  <si>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</si>
  <si>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</si>
  <si>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</si>
  <si>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</si>
  <si>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</si>
  <si>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</si>
  <si>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</si>
  <si>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</si>
  <si>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</si>
  <si>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</si>
  <si>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</si>
  <si>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</si>
  <si>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</si>
  <si>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</si>
  <si>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</si>
  <si>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</si>
  <si>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</si>
  <si>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</si>
  <si>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</si>
  <si>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</si>
  <si>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</si>
  <si>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</si>
  <si>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</si>
  <si>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</si>
  <si>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</si>
  <si>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</si>
  <si>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</si>
  <si>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</si>
  <si>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</si>
  <si>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</si>
  <si>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</si>
  <si>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</si>
  <si>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</si>
  <si>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</si>
  <si>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</si>
  <si>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</si>
  <si>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</si>
  <si>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</si>
  <si>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</si>
  <si>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</si>
  <si>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</si>
  <si>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</si>
  <si>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</si>
  <si>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</si>
  <si>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</si>
  <si>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</si>
  <si>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</si>
  <si>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</si>
  <si>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</si>
  <si>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</si>
  <si>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</si>
  <si>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</si>
  <si>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</si>
  <si>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</si>
  <si>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</si>
  <si>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</si>
  <si>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</si>
  <si>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</si>
  <si>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</si>
  <si>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</si>
  <si>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</si>
  <si>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</si>
  <si>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</si>
  <si>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</si>
  <si>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</si>
  <si>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</si>
  <si>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</si>
  <si>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</si>
  <si>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</si>
  <si>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</si>
  <si>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</si>
  <si>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</si>
  <si>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</si>
  <si>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</si>
  <si>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</si>
  <si>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</si>
  <si>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</si>
  <si>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</si>
  <si>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</si>
  <si>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</si>
  <si>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</si>
  <si>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</si>
  <si>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</si>
  <si>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</si>
  <si>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</si>
  <si>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</si>
  <si>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</si>
  <si>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</si>
  <si>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</si>
  <si>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</si>
  <si>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</si>
  <si>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</si>
  <si>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</si>
  <si>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</si>
  <si>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</si>
  <si>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</si>
  <si>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</si>
  <si>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</si>
  <si>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</si>
  <si>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</si>
  <si>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</si>
  <si>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</si>
  <si>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</si>
  <si>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</si>
  <si>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</si>
  <si>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</si>
  <si>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</si>
  <si>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</si>
  <si>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</si>
  <si>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</si>
  <si>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</si>
  <si>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</si>
  <si>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</si>
  <si>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</si>
  <si>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</si>
  <si>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</si>
  <si>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</si>
  <si>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</si>
  <si>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</si>
  <si>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</si>
  <si>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</si>
  <si>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</si>
  <si>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</si>
  <si>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</si>
  <si>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</si>
  <si>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</si>
  <si>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</si>
  <si>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</si>
  <si>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</si>
  <si>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</si>
  <si>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</si>
  <si>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</si>
  <si>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</si>
  <si>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</si>
  <si>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</si>
  <si>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</si>
  <si>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</si>
  <si>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</si>
  <si>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</si>
  <si>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</si>
  <si>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</si>
  <si>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</si>
  <si>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</si>
  <si>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</si>
  <si>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</si>
  <si>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</si>
  <si>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</si>
  <si>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</si>
  <si>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</si>
  <si>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</si>
  <si>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</si>
  <si>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</si>
  <si>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</si>
  <si>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</si>
  <si>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</si>
  <si>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</si>
  <si>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</si>
  <si>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</si>
  <si>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</si>
  <si>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</si>
  <si>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</si>
  <si>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</si>
  <si>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</si>
  <si>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</si>
  <si>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</si>
  <si>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</si>
  <si>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</si>
  <si>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</si>
  <si>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</si>
  <si>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</si>
  <si>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</si>
  <si>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</si>
  <si>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</si>
  <si>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</si>
  <si>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</si>
  <si>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</si>
  <si>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</si>
  <si>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</si>
  <si>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</si>
  <si>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</si>
  <si>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</si>
  <si>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</si>
  <si>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</si>
  <si>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</si>
  <si>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</si>
  <si>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</si>
  <si>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</si>
  <si>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</si>
  <si>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</si>
  <si>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</si>
  <si>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</si>
  <si>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</si>
  <si>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</si>
  <si>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</si>
  <si>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</si>
  <si>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</si>
  <si>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</si>
  <si>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</si>
  <si>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</si>
  <si>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</si>
  <si>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</si>
  <si>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</si>
  <si>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</si>
  <si>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</si>
  <si>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</si>
  <si>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</si>
  <si>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</si>
  <si>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</si>
  <si>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</si>
  <si>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</si>
  <si>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</si>
  <si>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</si>
  <si>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</si>
  <si>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</si>
  <si>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</si>
  <si>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</si>
  <si>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</si>
  <si>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</si>
  <si>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</si>
  <si>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</si>
  <si>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</si>
  <si>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</si>
  <si>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</si>
  <si>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</si>
  <si>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</si>
  <si>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</si>
  <si>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</si>
  <si>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</si>
  <si>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</si>
  <si>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</si>
  <si>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</si>
  <si>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</si>
  <si>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</si>
  <si>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</si>
  <si>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</si>
  <si>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</si>
  <si>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</si>
  <si>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</si>
  <si>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</si>
  <si>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</si>
  <si>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</si>
  <si>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</si>
  <si>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</si>
  <si>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</si>
  <si>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</si>
  <si>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</si>
  <si>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</si>
  <si>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</si>
  <si>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</si>
  <si>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</si>
  <si>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</si>
  <si>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</si>
  <si>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</si>
  <si>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</si>
  <si>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</si>
  <si>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</si>
  <si>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</si>
  <si>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</si>
  <si>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</si>
  <si>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</si>
  <si>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</si>
  <si>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</si>
  <si>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</si>
  <si>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</si>
  <si>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</si>
  <si>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</si>
  <si>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</si>
  <si>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</si>
  <si>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</si>
  <si>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</si>
  <si>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</si>
  <si>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</si>
  <si>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</si>
  <si>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</si>
  <si>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</si>
  <si>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</si>
  <si>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</si>
  <si>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</si>
  <si>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</si>
  <si>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</si>
  <si>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</si>
  <si>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</si>
  <si>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</si>
  <si>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</si>
  <si>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</si>
  <si>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</si>
  <si>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</si>
  <si>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</si>
  <si>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</si>
  <si>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</si>
  <si>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</si>
  <si>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</si>
  <si>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</si>
  <si>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</si>
  <si>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</si>
  <si>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</si>
  <si>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</si>
  <si>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</si>
  <si>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</si>
  <si>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</si>
  <si>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</si>
  <si>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</si>
  <si>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</si>
  <si>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</si>
  <si>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</si>
  <si>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</si>
  <si>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</si>
  <si>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</si>
  <si>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</si>
  <si>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</si>
  <si>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</si>
  <si>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</si>
  <si>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</si>
  <si>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</si>
  <si>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</si>
  <si>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</si>
  <si>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</si>
  <si>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</si>
  <si>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</si>
  <si>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</si>
  <si>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</si>
  <si>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</si>
  <si>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</si>
  <si>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</si>
  <si>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</si>
  <si>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</si>
  <si>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</si>
  <si>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</si>
  <si>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</si>
  <si>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</si>
  <si>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</si>
  <si>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</si>
  <si>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</si>
  <si>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</si>
  <si>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</si>
  <si>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</si>
  <si>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</si>
  <si>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</si>
  <si>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</si>
  <si>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</si>
  <si>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</si>
  <si>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</si>
  <si>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</si>
  <si>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</si>
  <si>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</si>
  <si>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</si>
  <si>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</si>
  <si>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</si>
  <si>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</si>
  <si>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</si>
  <si>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</si>
  <si>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</si>
  <si>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</si>
  <si>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</si>
  <si>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</si>
  <si>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</si>
  <si>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</si>
  <si>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</si>
  <si>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</si>
  <si>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</si>
  <si>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</si>
  <si>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</si>
  <si>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</si>
  <si>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</si>
  <si>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</si>
  <si>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</si>
  <si>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</si>
  <si>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</si>
  <si>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</si>
  <si>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</si>
  <si>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</si>
  <si>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</si>
  <si>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</si>
  <si>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</si>
  <si>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</si>
  <si>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</si>
  <si>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</si>
  <si>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</si>
  <si>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</si>
  <si>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</si>
  <si>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</si>
  <si>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</si>
  <si>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</si>
  <si>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</si>
  <si>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</si>
  <si>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</si>
  <si>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</si>
  <si>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</si>
  <si>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</si>
  <si>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</si>
  <si>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</si>
  <si>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</si>
  <si>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</si>
  <si>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</si>
  <si>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</si>
  <si>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</si>
  <si>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</si>
  <si>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</si>
  <si>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</si>
  <si>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</si>
  <si>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</si>
  <si>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</si>
  <si>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</si>
  <si>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</si>
  <si>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</si>
  <si>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</si>
  <si>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</si>
  <si>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</si>
  <si>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</si>
  <si>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</si>
  <si>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</si>
  <si>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</si>
  <si>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</si>
  <si>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</si>
  <si>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</si>
  <si>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</si>
  <si>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</si>
  <si>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</si>
  <si>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</si>
  <si>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</si>
  <si>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</si>
  <si>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</si>
  <si>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</si>
  <si>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</si>
  <si>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</si>
  <si>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</si>
  <si>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</si>
  <si>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</si>
  <si>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</si>
  <si>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</si>
  <si>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</si>
  <si>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</si>
  <si>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</si>
  <si>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</si>
  <si>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</si>
  <si>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</si>
  <si>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</si>
  <si>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</si>
  <si>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</si>
  <si>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</si>
  <si>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</si>
  <si>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</si>
  <si>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</si>
  <si>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</si>
  <si>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</si>
  <si>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</si>
  <si>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</si>
  <si>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</si>
  <si>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</si>
  <si>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</si>
  <si>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</si>
  <si>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</si>
  <si>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</si>
  <si>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</si>
  <si>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</si>
  <si>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</si>
  <si>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</si>
  <si>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</si>
  <si>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</si>
  <si>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</si>
  <si>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</si>
  <si>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</si>
  <si>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</si>
  <si>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</si>
  <si>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</si>
  <si>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</si>
  <si>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</si>
  <si>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</si>
  <si>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</si>
  <si>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</si>
  <si>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</si>
  <si>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</si>
  <si>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</si>
  <si>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</si>
  <si>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</si>
  <si>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</si>
  <si>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</si>
  <si>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</si>
  <si>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</si>
  <si>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</si>
  <si>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</si>
  <si>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</si>
  <si>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</si>
  <si>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</si>
  <si>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</si>
  <si>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</si>
  <si>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</si>
  <si>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</si>
  <si>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</si>
  <si>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</si>
  <si>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</si>
  <si>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</si>
  <si>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</si>
  <si>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</si>
  <si>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</si>
  <si>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</si>
  <si>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</si>
  <si>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</si>
  <si>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</si>
  <si>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</si>
  <si>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</si>
  <si>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</si>
  <si>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</si>
  <si>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</si>
  <si>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</si>
  <si>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</si>
  <si>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</si>
  <si>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</si>
  <si>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</si>
  <si>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</si>
  <si>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</si>
  <si>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</si>
  <si>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</si>
  <si>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</si>
  <si>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</si>
  <si>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</si>
  <si>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</si>
  <si>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</si>
  <si>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</si>
  <si>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</si>
  <si>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</si>
  <si>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</si>
  <si>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</si>
  <si>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</si>
  <si>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</si>
  <si>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</si>
  <si>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</si>
  <si>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</si>
  <si>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</si>
  <si>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</si>
  <si>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</si>
  <si>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</si>
  <si>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</si>
  <si>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</si>
  <si>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</si>
  <si>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</si>
  <si>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</si>
  <si>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</si>
  <si>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</si>
  <si>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</si>
  <si>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</si>
  <si>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</si>
  <si>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</si>
  <si>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</si>
  <si>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</si>
  <si>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</si>
  <si>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</si>
  <si>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</si>
  <si>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</si>
  <si>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</si>
  <si>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</si>
  <si>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</si>
  <si>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</si>
  <si>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</si>
  <si>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</si>
  <si>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</si>
  <si>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</si>
  <si>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</si>
  <si>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</si>
  <si>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</si>
  <si>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</si>
  <si>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</si>
  <si>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</si>
  <si>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</si>
  <si>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</si>
  <si>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</si>
  <si>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</si>
  <si>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</si>
  <si>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</si>
  <si>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</si>
  <si>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</si>
  <si>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</si>
  <si>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</si>
  <si>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</si>
  <si>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</si>
  <si>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</si>
  <si>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</si>
  <si>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</si>
  <si>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</si>
  <si>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</si>
  <si>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</si>
  <si>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</si>
  <si>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</si>
  <si>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</si>
  <si>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</si>
  <si>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</si>
  <si>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</si>
  <si>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</si>
  <si>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</si>
  <si>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</si>
  <si>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</si>
  <si>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</si>
  <si>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</si>
  <si>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</si>
  <si>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</si>
  <si>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</si>
  <si>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</si>
  <si>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</si>
  <si>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</si>
  <si>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</si>
  <si>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</si>
  <si>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</si>
  <si>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</si>
  <si>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</si>
  <si>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</si>
  <si>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</si>
  <si>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</si>
  <si>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</si>
  <si>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</si>
  <si>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</si>
  <si>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</si>
  <si>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</si>
  <si>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</si>
  <si>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</si>
  <si>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</si>
  <si>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</si>
  <si>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</si>
  <si>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</si>
  <si>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</si>
  <si>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</si>
  <si>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</si>
  <si>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</si>
  <si>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</si>
  <si>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</si>
  <si>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</si>
  <si>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</si>
  <si>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</si>
  <si>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</si>
  <si>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</si>
  <si>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</si>
  <si>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</si>
  <si>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</si>
  <si>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</si>
  <si>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</si>
  <si>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</si>
  <si>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</si>
  <si>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</si>
  <si>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</si>
  <si>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</si>
  <si>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</si>
  <si>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</si>
  <si>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</si>
  <si>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</si>
  <si>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</si>
  <si>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</si>
  <si>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</si>
  <si>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</si>
  <si>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</si>
  <si>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</si>
  <si>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</si>
  <si>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</si>
  <si>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</si>
  <si>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</si>
  <si>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</si>
  <si>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</si>
  <si>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</si>
  <si>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</si>
  <si>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</si>
  <si>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</si>
  <si>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</si>
  <si>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</si>
  <si>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</si>
  <si>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</si>
  <si>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</si>
  <si>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</si>
  <si>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</si>
  <si>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</si>
  <si>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</si>
  <si>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</si>
  <si>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</si>
  <si>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</si>
  <si>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</si>
  <si>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</si>
  <si>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</si>
  <si>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</si>
  <si>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</si>
  <si>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</si>
  <si>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</si>
  <si>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</si>
  <si>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</si>
  <si>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</si>
  <si>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</si>
  <si>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</si>
  <si>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</si>
  <si>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</si>
  <si>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</si>
  <si>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</si>
  <si>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</si>
  <si>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</si>
  <si>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</si>
  <si>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</si>
  <si>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</si>
  <si>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</si>
  <si>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</si>
  <si>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</si>
  <si>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</si>
  <si>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</si>
  <si>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</si>
  <si>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</si>
  <si>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</si>
  <si>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</si>
  <si>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</si>
  <si>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</si>
  <si>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</si>
  <si>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</si>
  <si>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</si>
  <si>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</si>
  <si>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</si>
  <si>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</si>
  <si>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</si>
  <si>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</si>
  <si>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</si>
  <si>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</si>
  <si>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</si>
  <si>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</si>
  <si>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</si>
  <si>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</si>
  <si>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</si>
  <si>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</si>
  <si>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</si>
  <si>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</si>
  <si>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</si>
  <si>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</si>
  <si>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</si>
  <si>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</si>
  <si>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</si>
  <si>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</si>
  <si>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</si>
  <si>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</si>
  <si>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</si>
  <si>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</si>
  <si>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</si>
  <si>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</si>
  <si>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</si>
  <si>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</si>
  <si>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</si>
  <si>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</si>
  <si>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</si>
  <si>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</si>
  <si>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</si>
  <si>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</si>
  <si>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</si>
  <si>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</si>
  <si>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</si>
  <si>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</si>
  <si>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</si>
  <si>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</si>
  <si>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</si>
  <si>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</si>
  <si>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</si>
  <si>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</si>
  <si>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</si>
  <si>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</si>
  <si>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</si>
  <si>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</si>
  <si>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</si>
  <si>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</si>
  <si>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</si>
  <si>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</si>
  <si>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</si>
  <si>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</si>
  <si>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</si>
  <si>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</si>
  <si>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</si>
  <si>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</si>
  <si>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</si>
  <si>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</si>
  <si>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</si>
  <si>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</si>
  <si>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</si>
  <si>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</si>
  <si>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</si>
  <si>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</si>
  <si>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</si>
  <si>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</si>
  <si>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</si>
  <si>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</si>
  <si>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</si>
  <si>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</si>
  <si>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</si>
  <si>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</si>
  <si>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</si>
  <si>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</si>
  <si>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</si>
  <si>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</si>
  <si>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</si>
  <si>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</si>
  <si>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</si>
  <si>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</si>
  <si>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</si>
  <si>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</si>
  <si>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</si>
  <si>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</si>
  <si>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</si>
  <si>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</si>
  <si>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</si>
  <si>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</si>
  <si>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</si>
  <si>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</si>
  <si>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</si>
  <si>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</si>
  <si>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</si>
  <si>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</si>
  <si>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</si>
  <si>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</si>
  <si>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</si>
  <si>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</si>
  <si>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</si>
  <si>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</si>
  <si>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</si>
  <si>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</si>
  <si>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</si>
  <si>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</si>
  <si>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</si>
  <si>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</si>
  <si>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</si>
  <si>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</si>
  <si>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</si>
  <si>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</si>
  <si>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</si>
  <si>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</si>
  <si>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</si>
  <si>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</si>
  <si>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</si>
  <si>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</si>
  <si>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</si>
  <si>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</si>
  <si>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</si>
  <si>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</si>
  <si>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</si>
  <si>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</si>
  <si>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</si>
  <si>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</si>
  <si>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</si>
  <si>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</si>
  <si>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</si>
  <si>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</si>
  <si>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</si>
  <si>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</si>
  <si>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</si>
  <si>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</si>
  <si>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</si>
  <si>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</si>
  <si>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</si>
  <si>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</si>
  <si>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</si>
  <si>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</si>
  <si>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</si>
  <si>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</si>
  <si>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</si>
  <si>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</si>
  <si>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</si>
  <si>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</si>
  <si>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</si>
  <si>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</si>
  <si>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</si>
  <si>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</si>
  <si>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</si>
  <si>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</si>
  <si>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</si>
  <si>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</si>
  <si>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</si>
  <si>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</si>
  <si>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</si>
  <si>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</si>
  <si>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</si>
  <si>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</si>
  <si>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</si>
  <si>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</si>
  <si>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</si>
  <si>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</si>
  <si>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</si>
  <si>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</si>
  <si>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</si>
  <si>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</si>
  <si>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</si>
  <si>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</si>
  <si>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</si>
  <si>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</si>
  <si>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</si>
  <si>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</si>
  <si>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</si>
  <si>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</si>
  <si>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</si>
  <si>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</si>
  <si>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</si>
  <si>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</si>
  <si>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</si>
  <si>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</si>
  <si>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</si>
  <si>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</si>
  <si>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</si>
  <si>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</si>
  <si>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</si>
  <si>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</si>
  <si>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</si>
  <si>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</si>
  <si>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</si>
  <si>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</si>
  <si>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</si>
  <si>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</si>
  <si>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</si>
  <si>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</si>
  <si>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</si>
  <si>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</si>
  <si>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</si>
  <si>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</si>
  <si>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</si>
  <si>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</si>
  <si>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</si>
  <si>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</si>
  <si>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</si>
  <si>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</si>
  <si>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</si>
  <si>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</si>
  <si>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</si>
  <si>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</si>
  <si>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</si>
  <si>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</si>
  <si>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</si>
  <si>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</si>
  <si>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</si>
  <si>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</si>
  <si>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</si>
  <si>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</si>
  <si>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</si>
  <si>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</si>
  <si>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</si>
  <si>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</si>
  <si>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</si>
  <si>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</si>
  <si>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</si>
  <si>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</si>
  <si>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</si>
  <si>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</si>
  <si>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</si>
  <si>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</si>
  <si>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</si>
  <si>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</si>
  <si>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</si>
  <si>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</si>
  <si>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</si>
  <si>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</si>
  <si>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</si>
  <si>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</si>
  <si>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</si>
  <si>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</si>
  <si>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</si>
  <si>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</si>
  <si>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</si>
  <si>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</si>
  <si>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</si>
  <si>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</si>
  <si>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</si>
  <si>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</si>
  <si>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</si>
  <si>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</si>
  <si>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</si>
  <si>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</si>
  <si>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</si>
  <si>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</si>
  <si>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</si>
  <si>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</si>
  <si>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</si>
  <si>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</si>
  <si>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</si>
  <si>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</si>
  <si>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</si>
  <si>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</si>
  <si>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</si>
  <si>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</si>
  <si>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</si>
  <si>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</si>
  <si>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</si>
  <si>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</si>
  <si>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</si>
  <si>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</si>
  <si>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</si>
  <si>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</si>
  <si>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</si>
  <si>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</si>
  <si>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</si>
  <si>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</si>
  <si>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</si>
  <si>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</si>
  <si>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</si>
  <si>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</si>
  <si>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</si>
  <si>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</si>
  <si>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</si>
  <si>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</si>
  <si>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</si>
  <si>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</si>
  <si>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</si>
  <si>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</si>
  <si>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</si>
  <si>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</si>
  <si>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</si>
  <si>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</si>
  <si>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</si>
  <si>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</si>
  <si>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</si>
  <si>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</si>
  <si>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</si>
  <si>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</si>
  <si>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</si>
  <si>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</si>
  <si>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</si>
  <si>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</si>
  <si>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</si>
  <si>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</si>
  <si>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</si>
  <si>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</si>
  <si>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</si>
  <si>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</si>
  <si>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</si>
  <si>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</si>
  <si>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</si>
  <si>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</si>
  <si>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</si>
  <si>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</si>
  <si>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</si>
  <si>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</si>
  <si>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</si>
  <si>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</si>
  <si>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</si>
  <si>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</si>
  <si>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</si>
  <si>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</si>
  <si>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</si>
  <si>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</si>
  <si>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</si>
  <si>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</si>
  <si>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</si>
  <si>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</si>
  <si>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</si>
  <si>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</si>
  <si>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</si>
  <si>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</si>
  <si>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</si>
  <si>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</si>
  <si>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</si>
  <si>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</si>
  <si>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</si>
  <si>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</si>
  <si>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</si>
  <si>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</si>
  <si>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</si>
  <si>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</si>
  <si>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</si>
  <si>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</si>
  <si>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</si>
  <si>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</si>
  <si>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</si>
  <si>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</si>
  <si>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</si>
  <si>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</si>
  <si>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</si>
  <si>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</si>
  <si>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</si>
  <si>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</si>
  <si>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</si>
  <si>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</si>
  <si>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</si>
  <si>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</si>
  <si>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</si>
  <si>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</si>
  <si>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</si>
  <si>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</si>
  <si>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</si>
  <si>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</si>
  <si>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</si>
  <si>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</si>
  <si>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</si>
  <si>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</si>
  <si>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</si>
  <si>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</si>
  <si>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</si>
  <si>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</si>
  <si>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</si>
  <si>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</si>
  <si>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</si>
  <si>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</si>
  <si>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</si>
  <si>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</si>
  <si>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</si>
  <si>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</si>
  <si>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</si>
  <si>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</si>
  <si>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</si>
  <si>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</si>
  <si>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</si>
  <si>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</si>
  <si>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</si>
  <si>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</si>
  <si>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</si>
  <si>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</si>
  <si>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</si>
  <si>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</si>
  <si>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</si>
  <si>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</si>
  <si>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</si>
  <si>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</si>
  <si>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</si>
  <si>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</si>
  <si>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</si>
  <si>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</si>
  <si>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</si>
  <si>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</si>
  <si>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</si>
  <si>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</si>
  <si>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</si>
  <si>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</si>
  <si>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</si>
  <si>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</si>
  <si>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</si>
  <si>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</si>
  <si>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</si>
  <si>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</si>
  <si>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</si>
  <si>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</si>
  <si>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</si>
  <si>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</si>
  <si>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</si>
  <si>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</si>
  <si>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</si>
  <si>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</si>
  <si>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</si>
  <si>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</si>
  <si>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</si>
  <si>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</si>
  <si>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</si>
  <si>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</si>
  <si>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</si>
  <si>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</si>
  <si>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</si>
  <si>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</si>
  <si>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</si>
  <si>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</si>
  <si>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</si>
  <si>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</si>
  <si>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</si>
  <si>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</si>
  <si>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</si>
  <si>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</si>
  <si>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</si>
  <si>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</si>
  <si>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</si>
  <si>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</si>
  <si>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</si>
  <si>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</si>
  <si>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</si>
  <si>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</si>
  <si>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</si>
  <si>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</si>
  <si>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</si>
  <si>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</si>
  <si>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</si>
  <si>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</si>
  <si>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</si>
  <si>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</si>
  <si>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</si>
  <si>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</si>
  <si>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</si>
  <si>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</si>
  <si>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</si>
  <si>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</si>
  <si>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</si>
  <si>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</si>
  <si>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</si>
  <si>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</si>
  <si>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</si>
  <si>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</si>
  <si>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</si>
  <si>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</si>
  <si>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</si>
  <si>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</si>
  <si>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</si>
  <si>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</si>
  <si>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</si>
  <si>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</si>
  <si>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</si>
  <si>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</si>
  <si>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</si>
  <si>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</si>
  <si>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</si>
  <si>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</si>
  <si>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</si>
  <si>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</si>
  <si>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</si>
  <si>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</si>
  <si>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</si>
  <si>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</si>
  <si>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</si>
  <si>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</si>
  <si>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</si>
  <si>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</si>
  <si>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</si>
  <si>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</si>
  <si>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</si>
  <si>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</si>
  <si>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</si>
  <si>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</si>
  <si>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</si>
  <si>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</si>
  <si>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</si>
  <si>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</si>
  <si>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</si>
  <si>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</si>
  <si>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</si>
  <si>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</si>
  <si>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</si>
  <si>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</si>
  <si>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</si>
  <si>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</si>
  <si>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</si>
  <si>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</si>
  <si>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</si>
  <si>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</si>
  <si>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</si>
  <si>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</si>
  <si>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</si>
  <si>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</si>
  <si>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</si>
  <si>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</si>
  <si>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</si>
  <si>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</si>
  <si>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</si>
  <si>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</si>
  <si>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</si>
  <si>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</si>
  <si>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</si>
  <si>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</si>
  <si>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</si>
  <si>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</si>
  <si>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</si>
  <si>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</si>
  <si>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</si>
  <si>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</si>
  <si>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</si>
  <si>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</si>
  <si>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</si>
  <si>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</si>
  <si>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</si>
  <si>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</si>
  <si>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</si>
  <si>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</si>
  <si>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</si>
  <si>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</si>
  <si>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</si>
  <si>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</si>
  <si>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</si>
  <si>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</si>
  <si>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</si>
  <si>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</si>
  <si>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</si>
  <si>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</si>
  <si>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</si>
  <si>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</si>
  <si>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</si>
  <si>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</si>
  <si>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</si>
  <si>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</si>
  <si>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</si>
  <si>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</si>
  <si>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</si>
  <si>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</si>
  <si>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</si>
  <si>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</si>
  <si>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</si>
  <si>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</si>
  <si>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</si>
  <si>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</si>
  <si>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</si>
  <si>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</si>
  <si>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</si>
  <si>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</si>
  <si>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</si>
  <si>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</si>
  <si>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</si>
  <si>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</si>
  <si>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</si>
  <si>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</si>
  <si>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</si>
  <si>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</si>
  <si>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</si>
  <si>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</si>
  <si>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</si>
  <si>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</si>
  <si>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</si>
  <si>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</si>
  <si>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</si>
  <si>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</si>
  <si>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</si>
  <si>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</si>
  <si>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</si>
  <si>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</si>
  <si>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</si>
  <si>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</si>
  <si>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</si>
  <si>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</si>
  <si>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</si>
  <si>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</si>
  <si>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</si>
  <si>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</si>
  <si>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</si>
  <si>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</si>
  <si>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</si>
  <si>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</si>
  <si>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</si>
  <si>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</si>
  <si>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</si>
  <si>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</si>
  <si>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</si>
  <si>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</si>
  <si>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</si>
  <si>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</si>
  <si>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</si>
  <si>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</si>
  <si>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</si>
  <si>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</si>
  <si>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</si>
  <si>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</si>
  <si>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</si>
  <si>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</si>
  <si>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</si>
  <si>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</si>
  <si>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</si>
  <si>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</si>
  <si>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</si>
  <si>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</si>
  <si>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</si>
  <si>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</si>
  <si>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</si>
  <si>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</si>
  <si>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</si>
  <si>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</si>
  <si>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</si>
  <si>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</si>
  <si>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</si>
  <si>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</si>
  <si>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</si>
  <si>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</si>
  <si>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</si>
  <si>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</si>
  <si>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</si>
  <si>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</si>
  <si>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</si>
  <si>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</si>
  <si>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</si>
  <si>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</si>
  <si>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</si>
  <si>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</si>
  <si>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</si>
  <si>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</si>
  <si>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</si>
  <si>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</si>
  <si>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</si>
  <si>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</si>
  <si>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</si>
  <si>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</si>
  <si>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</si>
  <si>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</si>
  <si>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</si>
  <si>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</si>
  <si>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</si>
  <si>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</si>
  <si>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</si>
  <si>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</si>
  <si>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</si>
  <si>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</si>
  <si>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</si>
  <si>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</si>
  <si>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</si>
  <si>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</si>
  <si>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</si>
  <si>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</si>
  <si>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</si>
  <si>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</si>
  <si>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</si>
  <si>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</si>
  <si>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</si>
  <si>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</si>
  <si>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</si>
  <si>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</si>
  <si>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</si>
  <si>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</si>
  <si>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</si>
  <si>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</si>
  <si>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</si>
  <si>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</si>
  <si>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</si>
  <si>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</si>
  <si>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</si>
  <si>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</si>
  <si>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</si>
  <si>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</si>
  <si>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</si>
  <si>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</si>
  <si>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</si>
  <si>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</si>
  <si>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</si>
  <si>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</si>
  <si>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</si>
  <si>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</si>
  <si>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</si>
  <si>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</si>
  <si>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</si>
  <si>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</si>
  <si>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</si>
  <si>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</si>
  <si>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</si>
  <si>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</si>
  <si>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</si>
  <si>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</si>
  <si>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</si>
  <si>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</si>
  <si>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</si>
  <si>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</si>
  <si>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</si>
  <si>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</si>
  <si>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</si>
  <si>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</si>
  <si>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</si>
  <si>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</si>
  <si>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</si>
  <si>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</si>
  <si>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</si>
  <si>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</si>
  <si>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</si>
  <si>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</si>
  <si>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</si>
  <si>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</si>
  <si>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</si>
  <si>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</si>
  <si>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</si>
  <si>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</si>
  <si>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</si>
  <si>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</si>
  <si>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</si>
  <si>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</si>
  <si>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</si>
  <si>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</si>
  <si>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</si>
  <si>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</si>
  <si>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</si>
  <si>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</si>
  <si>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</si>
  <si>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</si>
  <si>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</si>
  <si>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</si>
  <si>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</si>
  <si>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</si>
  <si>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</si>
  <si>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</si>
  <si>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</si>
  <si>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</si>
  <si>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</si>
  <si>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</si>
  <si>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</si>
  <si>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</si>
  <si>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</si>
  <si>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</si>
  <si>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</si>
  <si>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</si>
  <si>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</si>
  <si>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</si>
  <si>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</si>
  <si>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</si>
  <si>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</si>
  <si>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</si>
  <si>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</si>
  <si>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</si>
  <si>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</si>
  <si>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</si>
  <si>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</si>
  <si>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</si>
  <si>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</si>
  <si>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</si>
  <si>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</si>
  <si>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</si>
  <si>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</si>
  <si>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</si>
  <si>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</si>
  <si>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</si>
  <si>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</si>
  <si>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</si>
  <si>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</si>
  <si>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</si>
  <si>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</si>
  <si>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</si>
  <si>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</si>
  <si>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</si>
  <si>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</si>
  <si>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</si>
  <si>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</si>
  <si>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</si>
  <si>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</si>
  <si>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</si>
  <si>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</si>
  <si>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</si>
  <si>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</si>
  <si>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</si>
  <si>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</si>
  <si>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</si>
  <si>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</si>
  <si>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</si>
  <si>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</si>
  <si>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</si>
  <si>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</si>
  <si>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</si>
  <si>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</si>
  <si>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</si>
  <si>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</si>
  <si>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</si>
  <si>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</si>
  <si>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</si>
  <si>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</si>
  <si>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</si>
  <si>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</si>
  <si>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</si>
  <si>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</si>
  <si>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</si>
  <si>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</si>
  <si>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</si>
  <si>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</si>
  <si>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</si>
  <si>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</si>
  <si>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</si>
  <si>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</si>
  <si>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</si>
  <si>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</si>
  <si>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</si>
  <si>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</si>
  <si>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</si>
  <si>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</si>
  <si>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</si>
  <si>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</si>
  <si>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</si>
  <si>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</si>
  <si>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</si>
  <si>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</si>
  <si>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</si>
  <si>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</si>
  <si>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</si>
  <si>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</si>
  <si>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</si>
  <si>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</si>
  <si>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</si>
  <si>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</si>
  <si>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</si>
  <si>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</si>
  <si>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</si>
  <si>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</si>
  <si>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</si>
  <si>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</si>
  <si>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</si>
  <si>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</si>
  <si>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</si>
  <si>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</si>
  <si>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</si>
  <si>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</si>
  <si>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</si>
  <si>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</si>
  <si>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</si>
  <si>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</si>
  <si>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</si>
  <si>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</si>
  <si>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</si>
  <si>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</si>
  <si>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</si>
  <si>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</si>
  <si>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</si>
  <si>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</si>
  <si>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</si>
  <si>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</si>
  <si>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</si>
  <si>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</si>
  <si>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</si>
  <si>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</si>
  <si>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</si>
  <si>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</si>
  <si>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</si>
  <si>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</si>
  <si>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</si>
  <si>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</si>
  <si>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</si>
  <si>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</si>
  <si>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</si>
  <si>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</si>
  <si>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</si>
  <si>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</si>
  <si>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</si>
  <si>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</si>
  <si>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</si>
  <si>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</si>
  <si>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</si>
  <si>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</si>
  <si>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</si>
  <si>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</si>
  <si>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</si>
  <si>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</si>
  <si>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</si>
  <si>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</si>
  <si>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</si>
  <si>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</si>
  <si>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</si>
  <si>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</si>
  <si>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</si>
  <si>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</si>
  <si>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</si>
  <si>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</si>
  <si>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</si>
  <si>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</si>
  <si>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</si>
  <si>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</si>
  <si>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</si>
  <si>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</si>
  <si>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</si>
  <si>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</si>
  <si>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</si>
  <si>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</si>
  <si>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</si>
  <si>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</si>
  <si>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</si>
  <si>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</si>
  <si>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</si>
  <si>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</si>
  <si>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</si>
  <si>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</si>
  <si>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</si>
  <si>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</si>
  <si>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</si>
  <si>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</si>
  <si>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</si>
  <si>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</si>
  <si>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</si>
  <si>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</si>
  <si>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</si>
  <si>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</si>
  <si>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</si>
  <si>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</si>
  <si>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</si>
  <si>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</si>
  <si>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</si>
  <si>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</si>
  <si>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</si>
  <si>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</si>
  <si>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</si>
  <si>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</si>
  <si>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</si>
  <si>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</si>
  <si>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</si>
  <si>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</si>
  <si>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</si>
  <si>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</si>
  <si>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</si>
  <si>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</si>
  <si>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</si>
  <si>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</si>
  <si>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</si>
  <si>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</si>
  <si>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</si>
  <si>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</si>
  <si>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</si>
  <si>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</si>
  <si>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</si>
  <si>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</si>
  <si>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</si>
  <si>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</si>
  <si>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</si>
  <si>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</si>
  <si>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</si>
  <si>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</si>
  <si>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</si>
  <si>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</si>
  <si>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</si>
  <si>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</si>
  <si>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</si>
  <si>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</si>
  <si>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</si>
  <si>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</si>
  <si>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</si>
  <si>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</si>
  <si>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</si>
  <si>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</si>
  <si>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</si>
  <si>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</si>
  <si>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</si>
  <si>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</si>
  <si>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</si>
  <si>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</si>
  <si>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</si>
  <si>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</si>
  <si>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</si>
  <si>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</si>
  <si>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</si>
  <si>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</si>
  <si>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</si>
  <si>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</si>
  <si>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</si>
  <si>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</si>
  <si>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</si>
  <si>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</si>
  <si>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</si>
  <si>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</si>
  <si>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</si>
  <si>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</si>
  <si>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</si>
  <si>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</si>
  <si>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</si>
  <si>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</si>
  <si>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</si>
  <si>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</si>
  <si>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</si>
  <si>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</si>
  <si>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</si>
  <si>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</si>
  <si>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</si>
  <si>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</si>
  <si>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</si>
  <si>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</si>
  <si>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</si>
  <si>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</si>
  <si>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</si>
  <si>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</si>
  <si>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</si>
  <si>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</si>
  <si>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</si>
  <si>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</si>
  <si>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</si>
  <si>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</si>
  <si>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</si>
  <si>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</si>
  <si>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</si>
  <si>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</si>
  <si>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</si>
  <si>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</si>
  <si>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</si>
  <si>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</si>
  <si>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</si>
  <si>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</si>
  <si>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</si>
  <si>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</si>
  <si>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</si>
  <si>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</si>
  <si>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</si>
  <si>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</si>
  <si>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</si>
  <si>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</si>
  <si>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</si>
  <si>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</si>
  <si>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</si>
  <si>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</si>
  <si>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</si>
  <si>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</si>
  <si>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</si>
  <si>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</si>
  <si>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</si>
  <si>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</si>
  <si>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</si>
  <si>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</si>
  <si>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</si>
  <si>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</si>
  <si>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</si>
  <si>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</si>
  <si>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</si>
  <si>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</si>
  <si>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</si>
  <si>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</si>
  <si>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</si>
  <si>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</si>
  <si>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</si>
  <si>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</si>
  <si>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</si>
  <si>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</si>
  <si>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</si>
  <si>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</si>
  <si>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</si>
  <si>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</si>
  <si>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</si>
  <si>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</si>
  <si>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</si>
  <si>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</si>
  <si>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</si>
  <si>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</si>
  <si>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</si>
  <si>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</si>
  <si>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</si>
  <si>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</si>
  <si>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</si>
  <si>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</si>
  <si>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</si>
  <si>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</si>
  <si>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</si>
  <si>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</si>
  <si>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</si>
  <si>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</si>
  <si>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</si>
  <si>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</si>
  <si>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</si>
  <si>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</si>
  <si>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</si>
  <si>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</si>
  <si>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</si>
  <si>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</si>
  <si>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</si>
  <si>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</si>
  <si>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</si>
  <si>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</si>
  <si>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</si>
  <si>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</si>
  <si>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</si>
  <si>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</si>
  <si>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</si>
  <si>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</si>
  <si>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</si>
  <si>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</si>
  <si>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</si>
  <si>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</si>
  <si>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</si>
  <si>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</si>
  <si>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</si>
  <si>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</si>
  <si>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</si>
  <si>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</si>
  <si>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</si>
  <si>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</si>
  <si>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</si>
  <si>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</si>
  <si>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</si>
  <si>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</si>
  <si>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</si>
  <si>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</si>
  <si>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</si>
  <si>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</si>
  <si>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</si>
  <si>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</si>
  <si>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</si>
  <si>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</si>
  <si>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</si>
  <si>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</si>
  <si>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</si>
  <si>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</si>
  <si>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</si>
  <si>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</si>
  <si>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</si>
  <si>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</si>
  <si>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</si>
  <si>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</si>
  <si>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</si>
  <si>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</si>
  <si>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</si>
  <si>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</si>
  <si>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</si>
  <si>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</si>
  <si>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</si>
  <si>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</si>
  <si>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</si>
  <si>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</si>
  <si>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</si>
  <si>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</si>
  <si>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</si>
  <si>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</si>
  <si>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</si>
  <si>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</si>
  <si>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</si>
  <si>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</si>
  <si>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</si>
  <si>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</si>
  <si>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</si>
  <si>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</si>
  <si>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</si>
  <si>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</si>
  <si>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</si>
  <si>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</si>
  <si>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</si>
  <si>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</si>
  <si>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</si>
  <si>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</si>
  <si>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</si>
  <si>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</si>
  <si>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</si>
  <si>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</si>
  <si>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</si>
  <si>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</si>
  <si>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</si>
  <si>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</si>
  <si>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</si>
  <si>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</si>
  <si>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</si>
  <si>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</si>
  <si>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</si>
  <si>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</si>
  <si>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</si>
  <si>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</si>
  <si>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</si>
  <si>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</si>
  <si>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</si>
  <si>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</si>
  <si>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</si>
  <si>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</si>
  <si>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</si>
  <si>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</si>
  <si>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</si>
  <si>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</si>
  <si>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</si>
  <si>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</si>
  <si>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</si>
  <si>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</si>
  <si>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</si>
  <si>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</si>
  <si>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</si>
  <si>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</si>
  <si>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</si>
  <si>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</si>
  <si>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</si>
  <si>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</si>
  <si>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</si>
  <si>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</si>
  <si>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</si>
  <si>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</si>
  <si>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</si>
  <si>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</si>
  <si>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</si>
  <si>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</si>
  <si>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</si>
  <si>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</si>
  <si>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</si>
  <si>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</si>
  <si>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</si>
  <si>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</si>
  <si>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</si>
  <si>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</si>
  <si>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</si>
  <si>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</si>
  <si>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</si>
  <si>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</si>
  <si>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</si>
  <si>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</si>
  <si>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</si>
  <si>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</si>
  <si>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</si>
  <si>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</si>
  <si>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</si>
  <si>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</si>
  <si>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</si>
  <si>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</si>
  <si>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</si>
  <si>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</si>
  <si>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</si>
  <si>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</si>
  <si>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</si>
  <si>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</si>
  <si>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</si>
  <si>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</si>
  <si>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</si>
  <si>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</si>
  <si>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</si>
  <si>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</si>
  <si>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</si>
  <si>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</si>
  <si>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</si>
  <si>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</si>
  <si>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</si>
  <si>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</si>
  <si>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</si>
  <si>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</si>
  <si>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</si>
  <si>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</si>
  <si>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</si>
  <si>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</si>
  <si>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</si>
  <si>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</si>
  <si>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</si>
  <si>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</si>
  <si>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</si>
  <si>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</si>
  <si>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</si>
  <si>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</si>
  <si>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</si>
  <si>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</si>
  <si>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</si>
  <si>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</si>
  <si>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</si>
  <si>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</si>
  <si>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</si>
  <si>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</si>
  <si>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</si>
  <si>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</si>
  <si>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</si>
  <si>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</si>
  <si>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</si>
  <si>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</si>
  <si>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</si>
  <si>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</si>
  <si>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</si>
  <si>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</si>
  <si>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</si>
  <si>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</si>
  <si>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</si>
  <si>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</si>
  <si>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</si>
  <si>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</si>
  <si>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</si>
  <si>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</si>
  <si>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</si>
  <si>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</si>
  <si>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</si>
  <si>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</si>
  <si>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</si>
  <si>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</si>
  <si>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</si>
  <si>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</si>
  <si>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</si>
  <si>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</si>
  <si>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</si>
  <si>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</si>
  <si>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</si>
  <si>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</si>
  <si>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</si>
  <si>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</si>
  <si>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</si>
  <si>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</si>
  <si>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</si>
  <si>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</si>
  <si>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</si>
  <si>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</si>
  <si>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</si>
  <si>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</si>
  <si>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</si>
  <si>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</si>
  <si>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</si>
  <si>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</si>
  <si>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</si>
  <si>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</si>
  <si>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</si>
  <si>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</si>
  <si>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</si>
  <si>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</si>
  <si>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</si>
  <si>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</si>
  <si>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</si>
  <si>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</si>
  <si>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</si>
  <si>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</si>
  <si>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</si>
  <si>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</si>
  <si>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</si>
  <si>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</si>
  <si>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</si>
  <si>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</si>
  <si>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</si>
  <si>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</si>
  <si>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</si>
  <si>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</si>
  <si>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</si>
  <si>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</si>
  <si>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</si>
  <si>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</si>
  <si>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</si>
  <si>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</si>
  <si>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</si>
  <si>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</si>
  <si>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</si>
  <si>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</si>
  <si>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</si>
  <si>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</si>
  <si>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</si>
  <si>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</si>
  <si>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</si>
  <si>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</si>
  <si>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</si>
  <si>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</si>
  <si>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</si>
  <si>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</si>
  <si>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</si>
  <si>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</si>
  <si>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</si>
  <si>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</si>
  <si>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</si>
  <si>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</si>
  <si>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</si>
  <si>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</si>
  <si>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</si>
  <si>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</si>
  <si>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</si>
  <si>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</si>
  <si>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</si>
  <si>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</si>
  <si>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</si>
  <si>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</si>
  <si>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</si>
  <si>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</si>
  <si>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</si>
  <si>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</si>
  <si>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</si>
  <si>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</si>
  <si>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</si>
  <si>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</si>
  <si>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</si>
  <si>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</si>
  <si>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</si>
  <si>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</si>
  <si>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</si>
  <si>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</si>
  <si>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</si>
  <si>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</si>
  <si>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</si>
  <si>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</si>
  <si>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</si>
  <si>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</si>
  <si>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</si>
  <si>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</si>
  <si>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</si>
  <si>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</si>
  <si>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</si>
  <si>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</si>
  <si>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</si>
  <si>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</si>
  <si>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</si>
  <si>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</si>
  <si>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</si>
  <si>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</si>
  <si>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</si>
  <si>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</si>
  <si>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</si>
  <si>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</si>
  <si>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</si>
  <si>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</si>
  <si>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</si>
  <si>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</si>
  <si>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</si>
  <si>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</si>
  <si>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</si>
  <si>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</si>
  <si>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</si>
  <si>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</si>
  <si>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</si>
  <si>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</si>
  <si>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</si>
  <si>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</si>
  <si>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</si>
  <si>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</si>
  <si>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</si>
  <si>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</si>
  <si>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</si>
  <si>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</si>
  <si>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</si>
  <si>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</si>
  <si>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</si>
  <si>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</si>
  <si>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</si>
  <si>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</si>
  <si>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</si>
  <si>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</si>
  <si>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</si>
  <si>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</si>
  <si>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</si>
  <si>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</si>
  <si>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</si>
  <si>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</si>
  <si>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</si>
  <si>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</si>
  <si>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</si>
  <si>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</si>
  <si>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</si>
  <si>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</si>
  <si>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</si>
  <si>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</si>
  <si>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</si>
  <si>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</si>
  <si>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</si>
  <si>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</si>
  <si>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</si>
  <si>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</si>
  <si>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</si>
  <si>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</si>
  <si>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</si>
  <si>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</si>
  <si>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</si>
  <si>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</si>
  <si>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</si>
  <si>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</si>
  <si>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</si>
  <si>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</si>
  <si>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</si>
  <si>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</si>
  <si>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</si>
  <si>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</si>
  <si>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</si>
  <si>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</si>
  <si>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</si>
  <si>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</si>
  <si>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</si>
  <si>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</si>
  <si>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</si>
  <si>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</si>
  <si>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</si>
  <si>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</si>
  <si>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</si>
  <si>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</si>
  <si>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</si>
  <si>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</si>
  <si>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</si>
  <si>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</si>
  <si>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</si>
  <si>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</si>
  <si>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</si>
  <si>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</si>
  <si>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</si>
  <si>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</si>
  <si>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</si>
  <si>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</si>
  <si>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</si>
  <si>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</si>
  <si>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</si>
  <si>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</si>
  <si>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</si>
  <si>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</si>
  <si>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</si>
  <si>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</si>
  <si>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</si>
  <si>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</si>
  <si>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</si>
  <si>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</si>
  <si>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</si>
  <si>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</si>
  <si>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</si>
  <si>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</si>
  <si>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</si>
  <si>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</si>
  <si>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</si>
  <si>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</si>
  <si>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</si>
  <si>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</si>
  <si>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</si>
  <si>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</si>
  <si>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</si>
  <si>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</si>
  <si>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</si>
  <si>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</si>
  <si>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</si>
  <si>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</si>
  <si>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</si>
  <si>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</si>
  <si>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</si>
  <si>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</si>
  <si>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</si>
  <si>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</si>
  <si>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</si>
  <si>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</si>
  <si>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</si>
  <si>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</si>
  <si>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</si>
  <si>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</si>
  <si>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</si>
  <si>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</si>
  <si>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</si>
  <si>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</si>
  <si>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</si>
  <si>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</si>
  <si>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</si>
  <si>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</si>
  <si>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</si>
  <si>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</si>
  <si>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</si>
  <si>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</si>
  <si>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</si>
  <si>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</si>
  <si>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</si>
  <si>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</si>
  <si>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</si>
  <si>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</si>
  <si>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</si>
  <si>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</si>
  <si>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</si>
  <si>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</si>
  <si>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</si>
  <si>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</si>
  <si>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</si>
  <si>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</si>
  <si>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</si>
  <si>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</si>
  <si>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</si>
  <si>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</si>
  <si>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</si>
  <si>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</si>
  <si>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</si>
  <si>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</si>
  <si>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</si>
  <si>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</si>
  <si>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</si>
  <si>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</si>
  <si>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</si>
  <si>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</si>
  <si>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</si>
  <si>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</si>
  <si>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</si>
  <si>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</si>
  <si>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</si>
  <si>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</si>
  <si>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</si>
  <si>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</si>
  <si>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</si>
  <si>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</si>
  <si>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</si>
  <si>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</si>
  <si>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</si>
  <si>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</si>
  <si>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</si>
  <si>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</si>
  <si>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</si>
  <si>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</si>
  <si>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</si>
  <si>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</si>
  <si>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</si>
  <si>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</si>
  <si>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</si>
  <si>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</si>
  <si>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</si>
  <si>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</si>
  <si>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</si>
  <si>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</si>
  <si>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</si>
  <si>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</si>
  <si>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</si>
  <si>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</si>
  <si>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</si>
  <si>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</si>
  <si>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</si>
  <si>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</si>
  <si>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</si>
  <si>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</si>
  <si>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</si>
  <si>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</si>
  <si>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</si>
  <si>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</si>
  <si>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</si>
  <si>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</si>
  <si>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</si>
  <si>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</si>
  <si>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</si>
  <si>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</si>
  <si>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</si>
  <si>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</si>
  <si>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</si>
  <si>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</si>
  <si>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</si>
  <si>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</si>
  <si>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</si>
  <si>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</si>
  <si>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</si>
  <si>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</si>
  <si>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</si>
  <si>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</si>
  <si>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</si>
  <si>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</si>
  <si>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</si>
  <si>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</si>
  <si>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</si>
  <si>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</si>
  <si>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</si>
  <si>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</si>
  <si>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</si>
  <si>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</si>
  <si>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</si>
  <si>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</si>
  <si>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</si>
  <si>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</si>
  <si>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</si>
  <si>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</si>
  <si>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</si>
  <si>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</si>
  <si>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</si>
  <si>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</si>
  <si>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</si>
  <si>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</si>
  <si>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</si>
  <si>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</si>
  <si>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</si>
  <si>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</si>
  <si>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</si>
  <si>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</si>
  <si>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</si>
  <si>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</si>
  <si>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</si>
  <si>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</si>
  <si>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</si>
  <si>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</si>
  <si>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</si>
  <si>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</si>
  <si>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</si>
  <si>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</si>
  <si>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</si>
  <si>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</si>
  <si>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</si>
  <si>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</si>
  <si>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</si>
  <si>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</si>
  <si>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</si>
  <si>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</si>
  <si>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</si>
  <si>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</si>
  <si>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</si>
  <si>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</si>
  <si>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</si>
  <si>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</si>
  <si>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</si>
  <si>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</si>
  <si>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</si>
  <si>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</si>
  <si>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</si>
  <si>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</si>
  <si>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</si>
  <si>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</si>
  <si>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</si>
  <si>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</si>
  <si>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</si>
  <si>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</si>
  <si>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</si>
  <si>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</si>
  <si>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</si>
  <si>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</si>
  <si>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</si>
  <si>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</si>
  <si>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</si>
  <si>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</si>
  <si>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</si>
  <si>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</si>
  <si>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</si>
  <si>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</si>
  <si>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</si>
  <si>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</si>
  <si>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</si>
  <si>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</si>
  <si>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</si>
  <si>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</si>
  <si>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</si>
  <si>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</si>
  <si>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</si>
  <si>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</si>
  <si>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</si>
  <si>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</si>
  <si>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</si>
  <si>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</si>
  <si>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</si>
  <si>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</si>
  <si>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</si>
  <si>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</si>
  <si>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</si>
  <si>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</si>
  <si>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</si>
  <si>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</si>
  <si>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</si>
  <si>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</si>
  <si>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</si>
  <si>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</si>
  <si>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</si>
  <si>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</si>
  <si>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</si>
  <si>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</si>
  <si>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</si>
  <si>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</si>
  <si>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</si>
  <si>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</si>
  <si>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</si>
  <si>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</si>
  <si>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</si>
  <si>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</si>
  <si>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</si>
  <si>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</si>
  <si>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</si>
  <si>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</si>
  <si>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</si>
  <si>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</si>
  <si>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</si>
  <si>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</si>
  <si>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</si>
  <si>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</si>
  <si>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</si>
  <si>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</si>
  <si>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</si>
  <si>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</si>
  <si>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</si>
  <si>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</si>
  <si>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</si>
  <si>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</si>
  <si>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</si>
  <si>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</si>
  <si>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</si>
  <si>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</si>
  <si>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</si>
  <si>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</si>
  <si>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</si>
  <si>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</si>
  <si>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</si>
  <si>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</si>
  <si>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</si>
  <si>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</si>
  <si>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</si>
  <si>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</si>
  <si>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</si>
  <si>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</si>
  <si>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</si>
  <si>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</si>
  <si>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</si>
  <si>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</si>
  <si>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</si>
  <si>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</si>
  <si>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</si>
  <si>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</si>
  <si>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</si>
  <si>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</si>
  <si>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</si>
  <si>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</si>
  <si>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</si>
  <si>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</si>
  <si>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</si>
  <si>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</si>
  <si>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</si>
  <si>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</si>
  <si>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</si>
  <si>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</si>
  <si>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</si>
  <si>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</si>
  <si>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</si>
  <si>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</si>
  <si>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</si>
  <si>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</si>
  <si>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</si>
  <si>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</si>
  <si>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</si>
  <si>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</si>
  <si>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</si>
  <si>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</si>
  <si>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</si>
  <si>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</si>
  <si>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</si>
  <si>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</si>
  <si>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</si>
  <si>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</si>
  <si>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</si>
  <si>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</si>
  <si>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</si>
  <si>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</si>
  <si>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</si>
  <si>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</si>
  <si>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</si>
  <si>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</si>
  <si>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</si>
  <si>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</si>
  <si>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</si>
  <si>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</si>
  <si>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</si>
  <si>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</si>
  <si>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</si>
  <si>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</si>
  <si>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</si>
  <si>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</si>
  <si>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</si>
  <si>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</si>
  <si>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</si>
  <si>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</si>
  <si>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</si>
  <si>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</si>
  <si>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</si>
  <si>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</si>
  <si>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</si>
  <si>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</si>
  <si>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</si>
  <si>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</si>
  <si>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</si>
  <si>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</si>
  <si>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</si>
  <si>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</si>
  <si>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</si>
  <si>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</si>
  <si>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</si>
  <si>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</si>
  <si>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</si>
  <si>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</si>
  <si>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</si>
  <si>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</si>
  <si>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</si>
  <si>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</si>
  <si>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</si>
  <si>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</si>
  <si>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</si>
  <si>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</si>
  <si>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</si>
  <si>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</si>
  <si>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</si>
  <si>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</si>
  <si>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</si>
  <si>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</si>
  <si>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</si>
  <si>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</si>
  <si>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</si>
  <si>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</si>
  <si>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</si>
  <si>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</si>
  <si>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</si>
  <si>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</si>
  <si>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</si>
  <si>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</si>
  <si>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</si>
  <si>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</si>
  <si>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</si>
  <si>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</si>
  <si>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</si>
  <si>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</si>
  <si>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</si>
  <si>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</si>
  <si>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</si>
  <si>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</si>
  <si>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</si>
  <si>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</si>
  <si>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</si>
  <si>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</si>
  <si>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</si>
  <si>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</si>
  <si>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</si>
  <si>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</si>
  <si>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</si>
  <si>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</si>
  <si>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</si>
  <si>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</si>
  <si>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</si>
  <si>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</si>
  <si>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</si>
  <si>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</si>
  <si>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</si>
  <si>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</si>
  <si>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</si>
  <si>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</si>
  <si>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</si>
  <si>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</si>
  <si>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</si>
  <si>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</si>
  <si>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</si>
  <si>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</si>
  <si>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</si>
  <si>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</si>
  <si>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</si>
  <si>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</si>
  <si>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</si>
  <si>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</si>
  <si>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</si>
  <si>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</si>
  <si>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</si>
  <si>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</si>
  <si>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</si>
  <si>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</si>
  <si>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</si>
  <si>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</si>
  <si>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</si>
  <si>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</si>
  <si>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</si>
  <si>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</si>
  <si>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</si>
  <si>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</si>
  <si>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</si>
  <si>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</si>
  <si>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</si>
  <si>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</si>
  <si>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</si>
  <si>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</si>
  <si>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</si>
  <si>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</si>
  <si>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</si>
  <si>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</si>
  <si>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</si>
  <si>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</si>
  <si>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</si>
  <si>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</si>
  <si>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</si>
  <si>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</si>
  <si>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</si>
  <si>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</si>
  <si>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</si>
  <si>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</si>
  <si>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</si>
  <si>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</si>
  <si>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</si>
  <si>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</si>
  <si>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</si>
  <si>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</si>
  <si>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</si>
  <si>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</si>
  <si>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</si>
  <si>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</si>
  <si>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</si>
  <si>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</si>
  <si>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</si>
  <si>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</si>
  <si>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</si>
  <si>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</si>
  <si>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</si>
  <si>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</si>
  <si>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</si>
  <si>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</si>
  <si>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</si>
  <si>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</si>
  <si>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</si>
  <si>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</si>
  <si>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</si>
  <si>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</si>
  <si>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</si>
  <si>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</si>
  <si>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</si>
  <si>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</si>
  <si>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</si>
  <si>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</si>
  <si>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</si>
  <si>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</si>
  <si>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</si>
  <si>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</si>
  <si>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</si>
  <si>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</si>
  <si>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</si>
  <si>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</si>
  <si>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</si>
  <si>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</si>
  <si>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</si>
  <si>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</si>
  <si>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</si>
  <si>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</si>
  <si>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</si>
  <si>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</si>
  <si>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</si>
  <si>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</si>
  <si>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</si>
  <si>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</si>
  <si>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</si>
  <si>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</si>
  <si>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</si>
  <si>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</si>
  <si>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</si>
  <si>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</si>
  <si>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</si>
  <si>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</si>
  <si>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</si>
  <si>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</si>
  <si>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</si>
  <si>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</si>
  <si>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</si>
  <si>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</si>
  <si>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</si>
  <si>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</si>
  <si>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</si>
  <si>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</si>
  <si>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</si>
  <si>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</si>
  <si>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</si>
  <si>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</si>
  <si>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</si>
  <si>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</si>
  <si>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</si>
  <si>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</si>
  <si>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</si>
  <si>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</si>
  <si>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</si>
  <si>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</si>
  <si>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</si>
  <si>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</si>
  <si>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</si>
  <si>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</si>
  <si>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</si>
  <si>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</si>
  <si>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</si>
  <si>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</si>
  <si>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</si>
  <si>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</si>
  <si>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</si>
  <si>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</si>
  <si>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</si>
  <si>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</si>
  <si>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</si>
  <si>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</si>
  <si>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</si>
  <si>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</si>
  <si>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</si>
  <si>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</si>
  <si>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</si>
  <si>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</si>
  <si>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</si>
  <si>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</si>
  <si>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</si>
  <si>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</si>
  <si>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</si>
  <si>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</si>
  <si>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</si>
  <si>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</si>
  <si>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</si>
  <si>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</si>
  <si>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</si>
  <si>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</si>
  <si>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</si>
  <si>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</si>
  <si>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</si>
  <si>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</si>
  <si>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</si>
  <si>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</si>
  <si>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</si>
  <si>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</si>
  <si>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</si>
  <si>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</si>
  <si>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</si>
  <si>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</si>
  <si>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</si>
  <si>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</si>
  <si>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</si>
  <si>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</si>
  <si>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</si>
  <si>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</si>
  <si>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</si>
  <si>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</si>
  <si>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</si>
  <si>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</si>
  <si>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</si>
  <si>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</si>
  <si>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</si>
  <si>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</si>
  <si>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</si>
  <si>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</si>
  <si>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</si>
  <si>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</si>
  <si>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</si>
  <si>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</si>
  <si>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</si>
  <si>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</si>
  <si>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</si>
  <si>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</si>
  <si>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</si>
  <si>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</si>
  <si>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</si>
  <si>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</si>
  <si>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</si>
  <si>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</si>
  <si>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</si>
  <si>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</si>
  <si>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</si>
  <si>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</si>
  <si>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</si>
  <si>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</si>
  <si>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</si>
  <si>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</si>
  <si>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</si>
  <si>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</si>
  <si>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</si>
  <si>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</si>
  <si>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</si>
  <si>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</si>
  <si>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</si>
  <si>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</si>
  <si>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</si>
  <si>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</si>
  <si>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</si>
  <si>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</si>
  <si>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</si>
  <si>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</si>
  <si>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</si>
  <si>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</si>
  <si>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</si>
  <si>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</si>
  <si>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</si>
  <si>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</si>
  <si>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</si>
  <si>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</si>
  <si>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</si>
  <si>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</si>
  <si>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</si>
  <si>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</si>
  <si>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</si>
  <si>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</si>
  <si>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</si>
  <si>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</si>
  <si>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</si>
  <si>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</si>
  <si>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</si>
  <si>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</si>
  <si>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</si>
  <si>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</si>
  <si>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</si>
  <si>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</si>
  <si>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</si>
  <si>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</si>
  <si>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</si>
  <si>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</si>
  <si>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</si>
  <si>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</si>
  <si>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</si>
  <si>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</si>
  <si>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</si>
  <si>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</si>
  <si>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</si>
  <si>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</si>
  <si>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</si>
  <si>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</si>
  <si>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</si>
  <si>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</si>
  <si>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</si>
  <si>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</si>
  <si>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</si>
  <si>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</si>
  <si>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</si>
  <si>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</si>
  <si>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</si>
  <si>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</si>
  <si>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</si>
  <si>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</si>
  <si>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</si>
  <si>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</si>
  <si>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</si>
  <si>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</si>
  <si>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</si>
  <si>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</si>
  <si>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</si>
  <si>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</si>
  <si>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</si>
  <si>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</si>
  <si>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</si>
  <si>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</si>
  <si>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</si>
  <si>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</si>
  <si>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</si>
  <si>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</si>
  <si>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</si>
  <si>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</si>
  <si>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</si>
  <si>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</si>
  <si>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</si>
  <si>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</si>
  <si>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</si>
  <si>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</si>
  <si>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</si>
  <si>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</si>
  <si>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</si>
  <si>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</si>
  <si>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</si>
  <si>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</si>
  <si>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</si>
  <si>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</si>
  <si>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</si>
  <si>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</si>
  <si>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</si>
  <si>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</si>
  <si>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</si>
  <si>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</si>
  <si>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</si>
  <si>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</si>
  <si>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</si>
  <si>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</si>
  <si>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</si>
  <si>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</si>
  <si>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</si>
  <si>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</si>
  <si>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</si>
  <si>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</si>
  <si>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</si>
  <si>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</si>
  <si>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</si>
  <si>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</si>
  <si>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</si>
  <si>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</si>
  <si>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</si>
  <si>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</si>
  <si>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</si>
  <si>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</si>
  <si>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</si>
  <si>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</si>
  <si>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</si>
  <si>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</si>
  <si>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</si>
  <si>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</si>
  <si>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</si>
  <si>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</si>
  <si>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</si>
  <si>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</si>
  <si>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</si>
  <si>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</si>
  <si>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</si>
  <si>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</si>
  <si>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</si>
  <si>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</si>
  <si>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</si>
  <si>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</si>
  <si>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</si>
  <si>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</si>
  <si>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</si>
  <si>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</si>
  <si>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</si>
  <si>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</si>
  <si>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</si>
  <si>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</si>
  <si>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</si>
  <si>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</si>
  <si>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</si>
  <si>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</si>
  <si>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</si>
  <si>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</si>
  <si>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</si>
  <si>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</si>
  <si>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</si>
  <si>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</si>
  <si>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</si>
  <si>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</si>
  <si>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</si>
  <si>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</si>
  <si>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</si>
  <si>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</si>
  <si>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</si>
  <si>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</si>
  <si>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</si>
  <si>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</si>
  <si>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</si>
  <si>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</si>
  <si>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</si>
  <si>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</si>
  <si>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</si>
  <si>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</si>
  <si>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</si>
  <si>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</si>
  <si>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</si>
  <si>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</si>
  <si>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</si>
  <si>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</si>
  <si>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</si>
  <si>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</si>
  <si>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</si>
  <si>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</si>
  <si>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</si>
  <si>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</si>
  <si>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</si>
  <si>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</si>
  <si>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</si>
  <si>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</si>
  <si>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</si>
  <si>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</si>
  <si>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</si>
  <si>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</si>
  <si>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</si>
  <si>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</si>
  <si>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</si>
  <si>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</si>
  <si>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</si>
  <si>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</si>
  <si>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</si>
  <si>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</si>
  <si>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</si>
  <si>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</si>
  <si>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</si>
  <si>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</si>
  <si>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</si>
  <si>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</si>
  <si>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</si>
  <si>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</si>
  <si>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</si>
  <si>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</si>
  <si>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</si>
  <si>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</si>
  <si>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</si>
  <si>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</si>
  <si>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</si>
  <si>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</si>
  <si>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</si>
  <si>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</si>
  <si>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</si>
  <si>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</si>
  <si>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</si>
  <si>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</si>
  <si>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</si>
  <si>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</si>
  <si>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</si>
  <si>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</si>
  <si>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</si>
  <si>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</si>
  <si>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</si>
  <si>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</si>
  <si>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</si>
  <si>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</si>
  <si>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</si>
  <si>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</si>
  <si>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</si>
  <si>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</si>
  <si>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</si>
  <si>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</si>
  <si>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</si>
  <si>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</si>
  <si>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</si>
  <si>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</si>
  <si>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</si>
  <si>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</si>
  <si>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</si>
  <si>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</si>
  <si>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</si>
  <si>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</si>
  <si>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</si>
  <si>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</si>
  <si>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</si>
  <si>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</si>
  <si>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</si>
  <si>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</si>
  <si>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</si>
  <si>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</si>
  <si>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</si>
  <si>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</si>
  <si>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</si>
  <si>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</si>
  <si>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</si>
  <si>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</si>
  <si>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</si>
  <si>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</si>
  <si>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</si>
  <si>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</si>
  <si>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</si>
  <si>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</si>
  <si>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</si>
  <si>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</si>
  <si>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</si>
  <si>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</si>
  <si>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</si>
  <si>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</si>
  <si>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</si>
  <si>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</si>
  <si>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</si>
  <si>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</si>
  <si>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</si>
  <si>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</si>
  <si>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</si>
  <si>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</si>
  <si>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</si>
  <si>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</si>
  <si>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</si>
  <si>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</si>
  <si>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</si>
  <si>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</si>
  <si>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</si>
  <si>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</si>
  <si>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</si>
  <si>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</si>
  <si>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</si>
  <si>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</si>
  <si>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</si>
  <si>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</si>
  <si>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</si>
  <si>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</si>
  <si>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</si>
  <si>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</si>
  <si>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</si>
  <si>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</si>
  <si>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</si>
  <si>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</si>
  <si>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</si>
  <si>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</si>
  <si>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</si>
  <si>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</si>
  <si>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</si>
  <si>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</si>
  <si>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</si>
  <si>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</si>
  <si>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</si>
  <si>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</si>
  <si>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</si>
  <si>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</si>
  <si>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</si>
  <si>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</si>
  <si>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</si>
  <si>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</si>
  <si>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</si>
  <si>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</si>
  <si>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</si>
  <si>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</si>
  <si>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</si>
  <si>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</si>
  <si>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</si>
  <si>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</si>
  <si>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</si>
  <si>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</si>
  <si>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</si>
  <si>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</si>
  <si>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</si>
  <si>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</si>
  <si>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</si>
  <si>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</si>
  <si>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</si>
  <si>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</si>
  <si>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</si>
  <si>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</si>
  <si>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</si>
  <si>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</si>
  <si>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</si>
  <si>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</si>
  <si>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</si>
  <si>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</si>
  <si>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</si>
  <si>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</si>
  <si>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</si>
  <si>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</si>
  <si>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</si>
  <si>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</si>
  <si>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</si>
  <si>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</si>
  <si>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</si>
  <si>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</si>
  <si>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</si>
  <si>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</si>
  <si>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</si>
  <si>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</si>
  <si>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</si>
  <si>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</si>
  <si>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</si>
  <si>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</si>
  <si>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</si>
  <si>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</si>
  <si>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</si>
  <si>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</si>
  <si>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</si>
  <si>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</si>
  <si>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</si>
  <si>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</si>
  <si>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</si>
  <si>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</si>
  <si>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</si>
  <si>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</si>
  <si>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</si>
  <si>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</si>
  <si>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</si>
  <si>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</si>
  <si>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</si>
  <si>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</si>
  <si>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</si>
  <si>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</si>
  <si>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</si>
  <si>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</si>
  <si>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</si>
  <si>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</si>
  <si>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</si>
  <si>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</si>
  <si>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</si>
  <si>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</si>
  <si>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</si>
  <si>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</si>
  <si>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</si>
  <si>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</si>
  <si>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</si>
  <si>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</si>
  <si>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</si>
  <si>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</si>
  <si>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</si>
  <si>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</si>
  <si>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</si>
  <si>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</si>
  <si>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</si>
  <si>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</si>
  <si>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</si>
  <si>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</si>
  <si>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</si>
  <si>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</si>
  <si>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</si>
  <si>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</si>
  <si>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</si>
  <si>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</si>
  <si>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</si>
  <si>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</si>
  <si>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</si>
  <si>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</si>
  <si>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</si>
  <si>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</si>
  <si>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</si>
  <si>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</si>
  <si>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</si>
  <si>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</si>
  <si>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</si>
  <si>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</si>
  <si>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</si>
  <si>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</si>
  <si>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</si>
  <si>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</si>
  <si>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</si>
  <si>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</si>
  <si>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</si>
  <si>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</si>
  <si>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</si>
  <si>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</si>
  <si>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</si>
  <si>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</si>
  <si>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</si>
  <si>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</si>
  <si>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</si>
  <si>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</si>
  <si>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</si>
  <si>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</si>
  <si>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</si>
  <si>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</si>
  <si>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</si>
  <si>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</si>
  <si>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</si>
  <si>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</si>
  <si>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</si>
  <si>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</si>
  <si>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</si>
  <si>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</si>
  <si>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</si>
  <si>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</si>
  <si>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</si>
  <si>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</si>
  <si>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</si>
  <si>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</si>
  <si>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</si>
  <si>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</si>
  <si>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</si>
  <si>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</si>
  <si>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</si>
  <si>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</si>
  <si>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</si>
  <si>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</si>
  <si>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</si>
  <si>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</si>
  <si>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</si>
  <si>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</si>
  <si>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</si>
  <si>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</si>
  <si>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</si>
  <si>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</si>
  <si>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</si>
  <si>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</si>
  <si>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</si>
  <si>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</si>
  <si>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</si>
  <si>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</si>
  <si>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</si>
  <si>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</si>
  <si>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</si>
  <si>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</si>
  <si>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</si>
  <si>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</si>
  <si>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</si>
  <si>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</si>
  <si>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</si>
  <si>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</si>
  <si>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</si>
  <si>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</si>
  <si>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</si>
  <si>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</si>
  <si>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</si>
  <si>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</si>
  <si>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</si>
  <si>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</si>
  <si>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</si>
  <si>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</si>
  <si>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</si>
  <si>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</si>
  <si>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</si>
  <si>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</si>
  <si>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</si>
  <si>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</si>
  <si>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</si>
  <si>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</si>
  <si>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</si>
  <si>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</si>
  <si>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</si>
  <si>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</si>
  <si>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</si>
  <si>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</si>
  <si>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</si>
  <si>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</si>
  <si>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</si>
  <si>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</si>
  <si>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</si>
  <si>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</si>
  <si>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</si>
  <si>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</si>
  <si>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</si>
  <si>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</si>
  <si>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</si>
  <si>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</si>
  <si>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</si>
  <si>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</si>
  <si>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</si>
  <si>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</si>
  <si>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</si>
  <si>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</si>
  <si>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</si>
  <si>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</si>
  <si>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</si>
  <si>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</si>
  <si>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</si>
  <si>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</si>
  <si>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</si>
  <si>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</si>
  <si>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</si>
  <si>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</si>
  <si>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</si>
  <si>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</si>
  <si>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</si>
  <si>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</si>
  <si>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</si>
  <si>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</si>
  <si>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</si>
  <si>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</si>
  <si>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</si>
  <si>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</si>
  <si>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</si>
  <si>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</si>
  <si>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</si>
  <si>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</si>
  <si>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</si>
  <si>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</si>
  <si>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</si>
  <si>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</si>
  <si>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</si>
  <si>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</si>
  <si>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</si>
  <si>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</si>
  <si>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</si>
  <si>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</si>
  <si>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</si>
  <si>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</si>
  <si>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</si>
  <si>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</si>
  <si>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</si>
  <si>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</si>
  <si>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</si>
  <si>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</si>
  <si>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</si>
  <si>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</si>
  <si>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</si>
  <si>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</si>
  <si>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</si>
  <si>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</si>
  <si>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</si>
  <si>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</si>
  <si>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</si>
  <si>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</si>
  <si>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</si>
  <si>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</si>
  <si>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</si>
  <si>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</si>
  <si>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</si>
  <si>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</si>
  <si>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</si>
  <si>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</si>
  <si>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</si>
  <si>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</si>
  <si>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</si>
  <si>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</si>
  <si>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</si>
  <si>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</si>
  <si>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</si>
  <si>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</si>
  <si>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</si>
  <si>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</si>
  <si>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</si>
  <si>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</si>
  <si>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</si>
  <si>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</si>
  <si>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</si>
  <si>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</si>
  <si>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</si>
  <si>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</si>
  <si>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</si>
  <si>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</si>
  <si>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</si>
  <si>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</si>
  <si>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</si>
  <si>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</si>
  <si>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</si>
  <si>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</si>
  <si>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</si>
  <si>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</si>
  <si>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</si>
  <si>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</si>
  <si>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</si>
  <si>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</si>
  <si>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</si>
  <si>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</si>
  <si>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</si>
  <si>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</si>
  <si>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</si>
  <si>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</si>
  <si>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</si>
  <si>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</si>
  <si>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</si>
  <si>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</si>
  <si>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</si>
  <si>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</si>
  <si>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</si>
  <si>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</si>
  <si>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</si>
  <si>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</si>
  <si>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</si>
  <si>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</si>
  <si>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</si>
  <si>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</si>
  <si>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</si>
  <si>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</si>
  <si>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</si>
  <si>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</si>
  <si>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</si>
  <si>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</si>
  <si>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</si>
  <si>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</si>
  <si>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</si>
  <si>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</si>
  <si>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</si>
  <si>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</si>
  <si>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</si>
  <si>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</si>
  <si>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</si>
  <si>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</si>
  <si>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</si>
  <si>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</si>
  <si>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</si>
  <si>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</si>
  <si>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</si>
  <si>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</si>
  <si>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</si>
  <si>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</si>
  <si>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</si>
  <si>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</si>
  <si>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</si>
  <si>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</si>
  <si>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</si>
  <si>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</si>
  <si>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</si>
  <si>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</si>
  <si>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</si>
  <si>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</si>
  <si>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</si>
  <si>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</si>
  <si>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</si>
  <si>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</si>
  <si>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</si>
  <si>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</si>
  <si>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</si>
  <si>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</si>
  <si>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</si>
  <si>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</si>
  <si>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</si>
  <si>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</si>
  <si>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</si>
  <si>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</si>
  <si>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</si>
  <si>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</si>
  <si>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</si>
  <si>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</si>
  <si>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</si>
  <si>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</si>
  <si>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</si>
  <si>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</si>
  <si>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</si>
  <si>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</si>
  <si>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</si>
  <si>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</si>
  <si>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</si>
  <si>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</si>
  <si>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</si>
  <si>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</si>
  <si>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</si>
  <si>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</si>
  <si>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</si>
  <si>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</si>
  <si>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</si>
  <si>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</si>
  <si>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</si>
  <si>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</si>
  <si>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</si>
  <si>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</si>
  <si>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</si>
  <si>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</si>
  <si>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</si>
  <si>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</si>
  <si>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</si>
  <si>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</si>
  <si>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</si>
  <si>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</si>
  <si>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</si>
  <si>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</si>
  <si>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</si>
  <si>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</si>
  <si>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</si>
  <si>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</si>
  <si>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</si>
  <si>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</si>
  <si>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</si>
  <si>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</si>
  <si>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</si>
  <si>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</si>
  <si>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</si>
  <si>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</si>
  <si>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</si>
  <si>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</si>
  <si>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</si>
  <si>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</si>
  <si>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</si>
  <si>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</si>
  <si>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</si>
  <si>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</si>
  <si>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</si>
  <si>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</si>
  <si>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</si>
  <si>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</si>
  <si>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</si>
  <si>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</si>
  <si>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</si>
  <si>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</si>
  <si>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</si>
  <si>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</si>
  <si>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</si>
  <si>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</si>
  <si>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</si>
  <si>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</si>
  <si>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</si>
  <si>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</si>
  <si>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</si>
  <si>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</si>
  <si>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</si>
  <si>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</si>
  <si>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</si>
  <si>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</si>
  <si>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</si>
  <si>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</si>
  <si>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</si>
  <si>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</si>
  <si>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</si>
  <si>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</si>
  <si>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</si>
  <si>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</si>
  <si>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</si>
  <si>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</si>
  <si>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</si>
  <si>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</si>
  <si>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</si>
  <si>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</si>
  <si>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</si>
  <si>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</si>
  <si>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</si>
  <si>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</si>
  <si>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</si>
  <si>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</si>
  <si>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</si>
  <si>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</si>
  <si>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</si>
  <si>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</si>
  <si>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</si>
  <si>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</si>
  <si>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</si>
  <si>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</si>
  <si>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</si>
  <si>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</si>
  <si>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</si>
  <si>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</si>
  <si>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</si>
  <si>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</si>
  <si>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</si>
  <si>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</si>
  <si>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</si>
  <si>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</si>
  <si>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</si>
  <si>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</si>
  <si>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</si>
  <si>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</si>
  <si>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</si>
  <si>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</si>
  <si>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</si>
  <si>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</si>
  <si>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</si>
  <si>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</si>
  <si>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</si>
  <si>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</si>
  <si>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</si>
  <si>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</si>
  <si>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</si>
  <si>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</si>
  <si>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</si>
  <si>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</si>
  <si>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</si>
  <si>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</si>
  <si>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</si>
  <si>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</si>
  <si>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</si>
  <si>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</si>
  <si>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</si>
  <si>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</si>
  <si>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</si>
  <si>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</si>
  <si>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</si>
  <si>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</si>
  <si>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</si>
  <si>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</si>
  <si>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</si>
  <si>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</si>
  <si>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</si>
  <si>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</si>
  <si>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</si>
  <si>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</si>
  <si>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</si>
  <si>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</si>
  <si>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</si>
  <si>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</si>
  <si>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</si>
  <si>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</si>
  <si>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</si>
  <si>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</si>
  <si>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</si>
  <si>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</si>
  <si>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</si>
  <si>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</si>
  <si>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</si>
  <si>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</si>
  <si>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</si>
  <si>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</si>
  <si>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</si>
  <si>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</si>
  <si>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</si>
  <si>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</si>
  <si>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</si>
  <si>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</si>
  <si>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</si>
  <si>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</si>
  <si>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</si>
  <si>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</si>
  <si>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</si>
  <si>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</si>
  <si>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</si>
  <si>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</si>
  <si>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</si>
  <si>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</si>
  <si>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</si>
  <si>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</si>
  <si>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</si>
  <si>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</si>
  <si>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</si>
  <si>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</si>
  <si>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</si>
  <si>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</si>
  <si>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</si>
  <si>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</si>
  <si>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</si>
  <si>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</si>
  <si>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</si>
  <si>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</si>
  <si>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</si>
  <si>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</si>
  <si>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</si>
  <si>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</si>
  <si>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</si>
  <si>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</si>
  <si>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</si>
  <si>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</si>
  <si>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</si>
  <si>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</si>
  <si>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</si>
  <si>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</si>
  <si>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</si>
  <si>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</si>
  <si>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</si>
  <si>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</si>
  <si>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</si>
  <si>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</si>
  <si>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</si>
  <si>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</si>
  <si>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</si>
  <si>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</si>
  <si>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</si>
  <si>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</si>
  <si>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</si>
  <si>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</si>
  <si>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</si>
  <si>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</si>
  <si>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</si>
  <si>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</si>
  <si>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</si>
  <si>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</si>
  <si>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</si>
  <si>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</si>
  <si>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</si>
  <si>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</si>
  <si>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</si>
  <si>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</si>
  <si>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</si>
  <si>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</si>
  <si>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</si>
  <si>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</si>
  <si>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</si>
  <si>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</si>
  <si>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</si>
  <si>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</si>
  <si>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</si>
  <si>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</si>
  <si>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</si>
  <si>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</si>
  <si>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</si>
  <si>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</si>
  <si>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</si>
  <si>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</si>
  <si>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</si>
  <si>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</si>
  <si>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</si>
  <si>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</si>
  <si>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</si>
  <si>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</si>
  <si>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</si>
  <si>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</si>
  <si>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</si>
  <si>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</si>
  <si>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</si>
  <si>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</si>
  <si>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</si>
  <si>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</si>
  <si>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</si>
  <si>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</si>
  <si>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</si>
  <si>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</si>
  <si>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</si>
  <si>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</si>
  <si>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</si>
  <si>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</si>
  <si>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</si>
  <si>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</si>
  <si>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</si>
  <si>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</si>
  <si>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</si>
  <si>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</si>
  <si>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</si>
  <si>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</si>
  <si>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</si>
  <si>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</si>
  <si>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</si>
  <si>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</si>
  <si>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</si>
  <si>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</si>
  <si>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</si>
  <si>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</si>
  <si>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</si>
  <si>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</si>
  <si>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</si>
  <si>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</si>
  <si>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</si>
  <si>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</si>
  <si>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</si>
  <si>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</si>
  <si>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</si>
  <si>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</si>
  <si>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</si>
  <si>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</si>
  <si>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</si>
  <si>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</si>
  <si>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</si>
  <si>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</si>
  <si>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</si>
  <si>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</si>
  <si>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</si>
  <si>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</si>
  <si>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</si>
  <si>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</si>
  <si>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</si>
  <si>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</si>
  <si>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</si>
  <si>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</si>
  <si>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</si>
  <si>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</si>
  <si>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</si>
  <si>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</si>
  <si>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</si>
  <si>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</si>
  <si>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</si>
  <si>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</si>
  <si>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</si>
  <si>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</si>
  <si>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</si>
  <si>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</si>
  <si>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</si>
  <si>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</si>
  <si>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</si>
  <si>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</si>
  <si>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</si>
  <si>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</si>
  <si>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</si>
  <si>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</si>
  <si>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</si>
  <si>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</si>
  <si>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</si>
  <si>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</si>
  <si>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</si>
  <si>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</si>
  <si>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</si>
  <si>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</si>
  <si>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</si>
  <si>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</si>
  <si>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</si>
  <si>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</si>
  <si>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</si>
  <si>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</si>
  <si>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</si>
  <si>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</si>
  <si>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</si>
  <si>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</si>
  <si>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</si>
  <si>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</si>
  <si>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</si>
  <si>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</si>
  <si>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</si>
  <si>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</si>
  <si>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</si>
  <si>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</si>
  <si>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</si>
  <si>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</si>
  <si>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</si>
  <si>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</si>
  <si>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</si>
  <si>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</si>
  <si>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</si>
  <si>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</si>
  <si>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</si>
  <si>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</si>
  <si>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</si>
  <si>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</si>
  <si>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</si>
  <si>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</si>
  <si>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</si>
  <si>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</si>
  <si>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</si>
  <si>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</si>
  <si>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</si>
  <si>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</si>
  <si>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</si>
  <si>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</si>
  <si>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</si>
  <si>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</si>
  <si>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</si>
  <si>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</si>
  <si>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</si>
  <si>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</si>
  <si>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</si>
  <si>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</si>
  <si>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</si>
  <si>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</si>
  <si>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</si>
  <si>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</si>
  <si>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</si>
  <si>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</si>
  <si>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</si>
  <si>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</si>
  <si>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</si>
  <si>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</si>
  <si>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</si>
  <si>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</si>
  <si>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</si>
  <si>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</si>
  <si>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</si>
  <si>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</si>
  <si>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</si>
  <si>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</si>
  <si>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</si>
  <si>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</si>
  <si>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</si>
  <si>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</si>
  <si>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</si>
  <si>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</si>
  <si>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</si>
  <si>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</si>
  <si>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</si>
  <si>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</si>
  <si>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</si>
  <si>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</si>
  <si>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</si>
  <si>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</si>
  <si>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</si>
  <si>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</si>
  <si>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</si>
  <si>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</si>
  <si>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</si>
  <si>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</si>
  <si>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</si>
  <si>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</si>
  <si>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</si>
  <si>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</si>
  <si>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</si>
  <si>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</si>
  <si>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</si>
  <si>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</si>
  <si>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</si>
  <si>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</si>
  <si>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</si>
  <si>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</si>
  <si>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</si>
  <si>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</si>
  <si>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</si>
  <si>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</si>
  <si>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</si>
  <si>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</si>
  <si>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</si>
  <si>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</si>
  <si>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</si>
  <si>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</si>
  <si>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</si>
  <si>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</si>
  <si>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</si>
  <si>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</si>
  <si>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</si>
  <si>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</si>
  <si>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</si>
  <si>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</si>
  <si>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</si>
  <si>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</si>
  <si>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</si>
  <si>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</si>
  <si>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</si>
  <si>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</si>
  <si>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</si>
  <si>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</si>
  <si>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</si>
  <si>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</si>
  <si>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</si>
  <si>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</si>
  <si>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</si>
  <si>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</si>
  <si>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</si>
  <si>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</si>
  <si>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</si>
  <si>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</si>
  <si>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</si>
  <si>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</si>
  <si>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</si>
  <si>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</si>
  <si>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</si>
  <si>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</si>
  <si>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</si>
  <si>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</si>
  <si>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</si>
  <si>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</si>
  <si>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</si>
  <si>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</si>
  <si>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</si>
  <si>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</si>
  <si>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</si>
  <si>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</si>
  <si>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</si>
  <si>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</si>
  <si>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</si>
  <si>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</si>
  <si>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</si>
  <si>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</si>
  <si>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</si>
  <si>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</si>
  <si>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</si>
  <si>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</si>
  <si>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</si>
  <si>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</si>
  <si>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</si>
  <si>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</si>
  <si>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</si>
  <si>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</si>
  <si>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</si>
  <si>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</si>
  <si>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</si>
  <si>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</si>
  <si>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</si>
  <si>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</si>
  <si>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</si>
  <si>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</si>
  <si>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</si>
  <si>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</si>
  <si>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</si>
  <si>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</si>
  <si>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</si>
  <si>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</si>
  <si>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</si>
  <si>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</si>
  <si>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</si>
  <si>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</si>
  <si>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</si>
  <si>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</si>
  <si>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</si>
  <si>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</si>
  <si>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</si>
  <si>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</si>
  <si>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</si>
  <si>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</si>
  <si>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</si>
  <si>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</si>
  <si>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</si>
  <si>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</si>
  <si>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</si>
  <si>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</si>
  <si>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</si>
  <si>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</si>
  <si>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</si>
  <si>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</si>
  <si>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</si>
  <si>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</si>
  <si>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</si>
  <si>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</si>
  <si>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</si>
  <si>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</si>
  <si>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</si>
  <si>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</si>
  <si>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</si>
  <si>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</si>
  <si>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</si>
  <si>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</si>
  <si>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</si>
  <si>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</si>
  <si>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</si>
  <si>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</si>
  <si>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</si>
  <si>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</si>
  <si>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</si>
  <si>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</si>
  <si>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</si>
  <si>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</si>
  <si>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</si>
  <si>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</si>
  <si>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</si>
  <si>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</si>
  <si>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</si>
  <si>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</si>
  <si>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</si>
  <si>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</si>
  <si>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</si>
  <si>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</si>
  <si>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</si>
  <si>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</si>
  <si>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</si>
  <si>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</si>
  <si>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</si>
  <si>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</si>
  <si>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</si>
  <si>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</si>
  <si>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</si>
  <si>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</si>
  <si>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</si>
  <si>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</si>
  <si>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</si>
  <si>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</si>
  <si>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</si>
  <si>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</si>
  <si>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</si>
  <si>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</si>
  <si>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</si>
  <si>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</si>
  <si>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</si>
  <si>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</si>
  <si>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</si>
  <si>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</si>
  <si>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</si>
  <si>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</si>
  <si>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</si>
  <si>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</si>
  <si>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</si>
  <si>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</si>
  <si>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</si>
  <si>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</si>
  <si>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</si>
  <si>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</si>
  <si>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</si>
  <si>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</si>
  <si>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</si>
  <si>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</si>
  <si>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</si>
  <si>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</si>
  <si>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</si>
  <si>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</si>
  <si>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</si>
  <si>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</si>
  <si>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</si>
  <si>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</si>
  <si>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</si>
  <si>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</si>
  <si>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</si>
  <si>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</si>
  <si>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</si>
  <si>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</si>
  <si>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</si>
  <si>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</si>
  <si>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</si>
  <si>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</si>
  <si>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</si>
  <si>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</si>
  <si>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</si>
  <si>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</si>
  <si>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</si>
  <si>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</si>
  <si>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</si>
  <si>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</si>
  <si>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</si>
  <si>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</si>
  <si>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</si>
  <si>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</si>
  <si>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</si>
  <si>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</si>
  <si>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</si>
  <si>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</si>
  <si>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</si>
  <si>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</si>
  <si>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</si>
  <si>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</si>
  <si>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</si>
  <si>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</si>
  <si>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</si>
  <si>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</si>
  <si>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</si>
  <si>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</si>
  <si>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</si>
  <si>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</si>
  <si>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</si>
  <si>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</si>
  <si>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</si>
  <si>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</si>
  <si>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</si>
  <si>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</si>
  <si>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</si>
  <si>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</si>
  <si>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</si>
  <si>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</si>
  <si>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</si>
  <si>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</si>
  <si>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</si>
  <si>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</si>
  <si>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</si>
  <si>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</si>
  <si>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</si>
  <si>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</si>
  <si>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</si>
  <si>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</si>
  <si>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</si>
  <si>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</si>
  <si>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</si>
  <si>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</si>
  <si>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</si>
  <si>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</si>
  <si>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</si>
  <si>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</si>
  <si>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</si>
  <si>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</si>
  <si>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</si>
  <si>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</si>
  <si>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</si>
  <si>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</si>
  <si>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</si>
  <si>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</si>
  <si>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</si>
  <si>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</si>
  <si>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</si>
  <si>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</si>
  <si>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</si>
  <si>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</si>
  <si>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</si>
  <si>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</si>
  <si>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</si>
  <si>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</si>
  <si>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</si>
  <si>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</si>
  <si>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</si>
  <si>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</si>
  <si>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</si>
  <si>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</si>
  <si>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</si>
  <si>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</si>
  <si>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</si>
  <si>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</si>
  <si>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</si>
  <si>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</si>
  <si>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</si>
  <si>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</si>
  <si>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</si>
  <si>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</si>
  <si>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</si>
  <si>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</si>
  <si>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</si>
  <si>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</si>
  <si>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</si>
  <si>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</si>
  <si>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</si>
  <si>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</si>
  <si>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</si>
  <si>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</si>
  <si>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</si>
  <si>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</si>
  <si>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</si>
  <si>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</si>
  <si>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</si>
  <si>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</si>
  <si>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</si>
  <si>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</si>
  <si>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</si>
  <si>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</si>
  <si>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</si>
  <si>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</si>
  <si>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</si>
  <si>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</si>
  <si>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</si>
  <si>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</si>
  <si>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</si>
  <si>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</si>
  <si>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</si>
  <si>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</si>
  <si>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</si>
  <si>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</si>
  <si>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</si>
  <si>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</si>
  <si>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</si>
  <si>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</si>
  <si>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</si>
  <si>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</si>
  <si>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</si>
  <si>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</si>
  <si>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</si>
  <si>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</si>
  <si>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</si>
  <si>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</si>
  <si>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</si>
  <si>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</si>
  <si>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</si>
  <si>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</si>
  <si>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</si>
  <si>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</si>
  <si>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</si>
  <si>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</si>
  <si>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</si>
  <si>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</si>
  <si>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</si>
  <si>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</si>
  <si>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</si>
  <si>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</si>
  <si>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</si>
  <si>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</si>
  <si>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</si>
  <si>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</si>
  <si>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</si>
  <si>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</si>
  <si>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</si>
  <si>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</si>
  <si>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</si>
  <si>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</si>
  <si>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</si>
  <si>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</si>
  <si>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</si>
  <si>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</si>
  <si>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</si>
  <si>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</si>
  <si>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</si>
  <si>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</si>
  <si>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</si>
  <si>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</si>
  <si>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</si>
  <si>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</si>
  <si>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</si>
  <si>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</si>
  <si>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</si>
  <si>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</si>
  <si>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</si>
  <si>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</si>
  <si>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</si>
  <si>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</si>
  <si>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</si>
  <si>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</si>
  <si>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</si>
  <si>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</si>
  <si>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</si>
  <si>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</si>
  <si>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</si>
  <si>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</si>
  <si>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</si>
  <si>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</si>
  <si>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</si>
  <si>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</si>
  <si>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</si>
  <si>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</si>
  <si>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</si>
  <si>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</si>
  <si>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</si>
  <si>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</si>
  <si>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</si>
  <si>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</si>
  <si>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</si>
  <si>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</si>
  <si>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</si>
  <si>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</si>
  <si>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</si>
  <si>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</si>
  <si>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</si>
  <si>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</si>
  <si>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</si>
  <si>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</si>
  <si>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</si>
  <si>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</si>
  <si>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</si>
  <si>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</si>
  <si>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</si>
  <si>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</si>
  <si>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</si>
  <si>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</si>
  <si>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</si>
  <si>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</si>
  <si>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</si>
  <si>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</si>
  <si>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</si>
  <si>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</si>
  <si>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</si>
  <si>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</si>
  <si>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</si>
  <si>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</si>
  <si>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</si>
  <si>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</si>
  <si>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</si>
  <si>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</si>
  <si>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</si>
  <si>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</si>
  <si>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</si>
  <si>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</si>
  <si>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</si>
  <si>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</si>
  <si>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</si>
  <si>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</si>
  <si>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</si>
  <si>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</si>
  <si>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</si>
  <si>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</si>
  <si>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</si>
  <si>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</si>
  <si>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</si>
  <si>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</si>
  <si>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</si>
  <si>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</si>
  <si>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</si>
  <si>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</si>
  <si>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</si>
  <si>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</si>
  <si>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</si>
  <si>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</si>
  <si>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</si>
  <si>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</si>
  <si>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</si>
  <si>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</si>
  <si>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</si>
  <si>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</si>
  <si>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</si>
  <si>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</si>
  <si>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</si>
  <si>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</si>
  <si>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</si>
  <si>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</si>
  <si>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</si>
  <si>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</si>
  <si>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</si>
  <si>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</si>
  <si>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</si>
  <si>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</si>
  <si>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</si>
  <si>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</si>
  <si>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</si>
  <si>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</si>
  <si>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</si>
  <si>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</si>
  <si>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</si>
  <si>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</si>
  <si>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</si>
  <si>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</si>
  <si>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</si>
  <si>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</si>
  <si>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</si>
  <si>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</si>
  <si>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</si>
  <si>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</si>
  <si>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</si>
  <si>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</si>
  <si>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</si>
  <si>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</si>
  <si>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</si>
  <si>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</si>
  <si>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</si>
  <si>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</si>
  <si>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</si>
  <si>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</si>
  <si>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</si>
  <si>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</si>
  <si>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</si>
  <si>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</si>
  <si>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</si>
  <si>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</si>
  <si>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</si>
  <si>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</si>
  <si>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</si>
  <si>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</si>
  <si>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</si>
  <si>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</si>
  <si>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</si>
  <si>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</si>
  <si>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</si>
  <si>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</si>
  <si>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</si>
  <si>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</si>
  <si>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</si>
  <si>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</si>
  <si>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</si>
  <si>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</si>
  <si>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</si>
  <si>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</si>
  <si>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</si>
  <si>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</si>
  <si>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</si>
  <si>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</si>
  <si>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</si>
  <si>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</si>
  <si>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</si>
  <si>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</si>
  <si>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</si>
  <si>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</si>
  <si>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</si>
  <si>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</si>
  <si>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</si>
  <si>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</si>
  <si>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</si>
  <si>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</si>
  <si>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</si>
  <si>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</si>
  <si>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</si>
  <si>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</si>
  <si>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</si>
  <si>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</si>
  <si>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</si>
  <si>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</si>
  <si>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</si>
  <si>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</si>
  <si>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</si>
  <si>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</si>
  <si>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</si>
  <si>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</si>
  <si>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</si>
  <si>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</si>
  <si>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</si>
  <si>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</si>
  <si>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</si>
  <si>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</si>
  <si>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</si>
  <si>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</si>
  <si>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</si>
  <si>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</si>
  <si>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</si>
  <si>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</si>
  <si>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</si>
  <si>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</si>
  <si>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</si>
  <si>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</si>
  <si>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</si>
  <si>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</si>
  <si>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</si>
  <si>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</si>
  <si>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</si>
  <si>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</si>
  <si>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</si>
  <si>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</si>
  <si>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</si>
  <si>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</si>
  <si>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</si>
  <si>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</si>
  <si>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</si>
  <si>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</si>
  <si>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</si>
  <si>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</si>
  <si>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</si>
  <si>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</si>
  <si>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</si>
  <si>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</si>
  <si>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</si>
  <si>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</si>
  <si>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</si>
  <si>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</si>
  <si>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</si>
  <si>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</si>
  <si>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</si>
  <si>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</si>
  <si>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</si>
  <si>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</si>
  <si>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</si>
  <si>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</si>
  <si>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</si>
  <si>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</si>
  <si>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</si>
  <si>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</si>
  <si>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</si>
  <si>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</si>
  <si>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</si>
  <si>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</si>
  <si>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</si>
  <si>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</si>
  <si>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</si>
  <si>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</si>
  <si>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</si>
  <si>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</si>
  <si>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</si>
  <si>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</si>
  <si>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</si>
  <si>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</si>
  <si>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</si>
  <si>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</si>
  <si>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</si>
  <si>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</si>
  <si>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</si>
  <si>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</si>
  <si>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</si>
  <si>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</si>
  <si>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</si>
  <si>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</si>
  <si>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</si>
  <si>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</si>
  <si>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</si>
  <si>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</si>
  <si>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</si>
  <si>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</si>
  <si>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</si>
  <si>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</si>
  <si>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</si>
  <si>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</si>
  <si>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</si>
  <si>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</si>
  <si>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</si>
  <si>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</si>
  <si>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</si>
  <si>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</si>
  <si>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</si>
  <si>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</si>
  <si>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</si>
  <si>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</si>
  <si>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</si>
  <si>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</si>
  <si>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</si>
  <si>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</si>
  <si>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</si>
  <si>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</si>
  <si>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</si>
  <si>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</si>
  <si>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</si>
  <si>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</si>
  <si>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</si>
  <si>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</si>
  <si>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</si>
  <si>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</si>
  <si>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</si>
  <si>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</si>
  <si>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</si>
  <si>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</si>
  <si>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</si>
  <si>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</si>
  <si>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</si>
  <si>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</si>
  <si>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</si>
  <si>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</si>
  <si>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</si>
  <si>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</si>
  <si>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</si>
  <si>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</si>
  <si>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</si>
  <si>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</si>
  <si>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</si>
  <si>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</si>
  <si>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</si>
  <si>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</si>
  <si>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</si>
  <si>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</si>
  <si>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</si>
  <si>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</si>
  <si>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</si>
  <si>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</si>
  <si>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</si>
  <si>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</si>
  <si>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</si>
  <si>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</si>
  <si>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</si>
  <si>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</si>
  <si>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</si>
  <si>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</si>
  <si>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</si>
  <si>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</si>
  <si>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</si>
  <si>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</si>
  <si>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</si>
  <si>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</si>
  <si>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</si>
  <si>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</si>
  <si>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</si>
  <si>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</si>
  <si>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</si>
  <si>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</si>
  <si>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</si>
  <si>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</si>
  <si>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</si>
  <si>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</si>
  <si>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</si>
  <si>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</si>
  <si>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</si>
  <si>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</si>
  <si>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</si>
  <si>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</si>
  <si>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</si>
  <si>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</si>
  <si>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</si>
  <si>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</si>
  <si>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</si>
  <si>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</si>
  <si>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</si>
  <si>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</si>
  <si>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</si>
  <si>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</si>
  <si>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</si>
  <si>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</si>
  <si>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</si>
  <si>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</si>
  <si>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</si>
  <si>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</si>
  <si>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</si>
  <si>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</si>
  <si>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</si>
  <si>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</si>
  <si>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</si>
  <si>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</si>
  <si>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</si>
  <si>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</si>
  <si>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</si>
  <si>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</si>
  <si>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</si>
  <si>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</si>
  <si>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</si>
  <si>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</si>
  <si>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</si>
  <si>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</si>
  <si>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</si>
  <si>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</si>
  <si>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</si>
  <si>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</si>
  <si>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</si>
  <si>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</si>
  <si>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</si>
  <si>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</si>
  <si>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</si>
  <si>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</si>
  <si>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</si>
  <si>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</si>
  <si>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</si>
  <si>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</si>
  <si>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</si>
  <si>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</si>
  <si>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</si>
  <si>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</si>
  <si>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</si>
  <si>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</si>
  <si>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</si>
  <si>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</si>
  <si>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</si>
  <si>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</si>
  <si>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</si>
  <si>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</si>
  <si>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</si>
  <si>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</si>
  <si>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</si>
  <si>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</si>
  <si>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</si>
  <si>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</si>
  <si>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</si>
  <si>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</si>
  <si>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</si>
  <si>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</si>
  <si>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</si>
  <si>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</si>
  <si>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</si>
  <si>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</si>
  <si>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</si>
  <si>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</si>
  <si>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</si>
  <si>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</si>
  <si>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</si>
  <si>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</si>
  <si>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</si>
  <si>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</si>
  <si>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</si>
  <si>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</si>
  <si>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</si>
  <si>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</si>
  <si>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</si>
  <si>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</si>
  <si>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</si>
  <si>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</si>
  <si>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</si>
  <si>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</si>
  <si>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</si>
  <si>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</si>
  <si>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</si>
  <si>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</si>
  <si>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</si>
  <si>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</si>
  <si>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</si>
  <si>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</si>
  <si>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</si>
  <si>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</si>
  <si>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</si>
  <si>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</si>
  <si>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</si>
  <si>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</si>
  <si>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</si>
  <si>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</si>
  <si>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</si>
  <si>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</si>
  <si>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</si>
  <si>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</si>
  <si>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</si>
  <si>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</si>
  <si>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</si>
  <si>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</si>
  <si>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</si>
  <si>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</si>
  <si>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</si>
  <si>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</si>
  <si>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</si>
  <si>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</si>
  <si>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</si>
  <si>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</si>
  <si>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</si>
  <si>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</si>
  <si>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</si>
  <si>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</si>
  <si>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</si>
  <si>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</si>
  <si>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</si>
  <si>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</si>
  <si>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</si>
  <si>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</si>
  <si>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</si>
  <si>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</si>
  <si>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</si>
  <si>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</si>
  <si>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</si>
  <si>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</si>
  <si>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</si>
  <si>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</si>
  <si>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</si>
  <si>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</si>
  <si>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</si>
  <si>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</si>
  <si>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</si>
  <si>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</si>
  <si>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</si>
  <si>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</si>
  <si>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</si>
  <si>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</si>
  <si>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</si>
  <si>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</si>
  <si>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</si>
  <si>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</si>
  <si>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</si>
  <si>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</si>
  <si>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</si>
  <si>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</si>
  <si>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</si>
  <si>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</si>
  <si>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</si>
  <si>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</si>
  <si>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</si>
  <si>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</si>
  <si>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</si>
  <si>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</si>
  <si>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</si>
  <si>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</si>
  <si>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</si>
  <si>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</si>
  <si>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</si>
  <si>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</si>
  <si>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</si>
  <si>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</si>
  <si>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</si>
  <si>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</si>
  <si>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</si>
  <si>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</si>
  <si>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</si>
  <si>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</si>
  <si>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</si>
  <si>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</si>
  <si>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</si>
  <si>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</si>
  <si>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</si>
  <si>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</si>
  <si>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</si>
  <si>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</si>
  <si>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</si>
  <si>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</si>
  <si>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</si>
  <si>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</si>
  <si>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</si>
  <si>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</si>
  <si>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</si>
  <si>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</si>
  <si>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</si>
  <si>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</si>
  <si>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</si>
  <si>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</si>
  <si>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</si>
  <si>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</si>
  <si>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</si>
  <si>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</si>
  <si>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</si>
  <si>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</si>
  <si>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</si>
  <si>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</si>
  <si>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</si>
  <si>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</si>
  <si>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</si>
  <si>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</si>
  <si>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</si>
  <si>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</si>
  <si>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</si>
  <si>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</si>
  <si>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</si>
  <si>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</si>
  <si>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</si>
  <si>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</si>
  <si>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</si>
  <si>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</si>
  <si>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</si>
  <si>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</si>
  <si>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</si>
  <si>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</si>
  <si>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</si>
  <si>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</si>
  <si>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</si>
  <si>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</si>
  <si>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</si>
  <si>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</si>
  <si>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</si>
  <si>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</si>
  <si>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</si>
  <si>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</si>
  <si>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</si>
  <si>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</si>
  <si>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</si>
  <si>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</si>
  <si>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</si>
  <si>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</si>
  <si>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</si>
  <si>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</si>
  <si>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</si>
  <si>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</si>
  <si>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</si>
  <si>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</si>
  <si>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</si>
  <si>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</si>
  <si>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</si>
  <si>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</si>
  <si>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</si>
  <si>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</si>
  <si>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</si>
  <si>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</si>
  <si>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</si>
  <si>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</si>
  <si>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</si>
  <si>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</si>
  <si>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</si>
  <si>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</si>
  <si>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</si>
  <si>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</si>
  <si>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</si>
  <si>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</si>
  <si>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</si>
  <si>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</si>
  <si>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</si>
  <si>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</si>
  <si>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</si>
  <si>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</si>
  <si>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</si>
  <si>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</si>
  <si>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</si>
  <si>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</si>
  <si>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</si>
  <si>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</si>
  <si>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</si>
  <si>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</si>
  <si>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</si>
  <si>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</si>
  <si>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</si>
  <si>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</si>
  <si>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</si>
  <si>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</si>
  <si>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</si>
  <si>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</si>
  <si>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</si>
  <si>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</si>
  <si>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</si>
  <si>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</si>
  <si>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</si>
  <si>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</si>
  <si>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</si>
  <si>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</si>
  <si>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</si>
  <si>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</si>
  <si>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</si>
  <si>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</si>
  <si>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</si>
  <si>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</si>
  <si>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</si>
  <si>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</si>
  <si>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</si>
  <si>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</si>
  <si>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</si>
  <si>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</si>
  <si>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</si>
  <si>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</si>
  <si>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</si>
  <si>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</si>
  <si>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</si>
  <si>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</si>
  <si>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</si>
  <si>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</si>
  <si>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</si>
  <si>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</si>
  <si>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</si>
  <si>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</si>
  <si>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</si>
  <si>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</si>
  <si>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</si>
  <si>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</si>
  <si>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</si>
  <si>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</si>
  <si>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</si>
  <si>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</si>
  <si>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</si>
  <si>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</si>
  <si>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</si>
  <si>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</si>
  <si>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</si>
  <si>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</si>
  <si>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</si>
  <si>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</si>
  <si>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</si>
  <si>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</si>
  <si>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</si>
  <si>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</si>
  <si>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</si>
  <si>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</si>
  <si>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</si>
  <si>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</si>
  <si>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</si>
  <si>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</si>
  <si>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</si>
  <si>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</si>
  <si>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</si>
  <si>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</si>
  <si>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</si>
  <si>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</si>
  <si>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</si>
  <si>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</si>
  <si>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</si>
  <si>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</si>
  <si>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</si>
  <si>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</si>
  <si>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</si>
  <si>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</si>
  <si>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</si>
  <si>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</si>
  <si>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</si>
  <si>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</si>
  <si>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</si>
  <si>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</si>
  <si>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</si>
  <si>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</si>
  <si>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</si>
  <si>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</si>
  <si>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</si>
  <si>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</si>
  <si>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</si>
  <si>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</si>
  <si>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</si>
  <si>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</si>
  <si>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</si>
  <si>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</si>
  <si>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</si>
  <si>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</si>
  <si>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</si>
  <si>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</si>
  <si>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</si>
  <si>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</si>
  <si>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</si>
  <si>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</si>
  <si>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</si>
  <si>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</si>
  <si>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</si>
  <si>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</si>
  <si>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</si>
  <si>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</si>
  <si>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</si>
  <si>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</si>
  <si>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</si>
  <si>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</si>
  <si>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</si>
  <si>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</si>
  <si>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</si>
  <si>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</si>
  <si>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</si>
  <si>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</si>
  <si>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</si>
  <si>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</si>
  <si>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</si>
  <si>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</si>
  <si>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</si>
  <si>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</si>
  <si>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</si>
  <si>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</si>
  <si>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</si>
  <si>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</si>
  <si>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</si>
  <si>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</si>
  <si>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</si>
  <si>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</si>
  <si>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</si>
  <si>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</si>
  <si>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</si>
  <si>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</si>
  <si>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</si>
  <si>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</si>
  <si>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</si>
  <si>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</si>
  <si>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</si>
  <si>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</si>
  <si>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</si>
  <si>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</si>
  <si>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</si>
  <si>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</si>
  <si>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</si>
  <si>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</si>
  <si>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</si>
  <si>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</si>
  <si>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</si>
  <si>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</si>
  <si>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</si>
  <si>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</si>
  <si>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</si>
  <si>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</si>
  <si>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</si>
  <si>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</si>
  <si>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</si>
  <si>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</si>
  <si>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</si>
  <si>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</si>
  <si>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</si>
  <si>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</si>
  <si>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</si>
  <si>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</si>
  <si>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</si>
  <si>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</si>
  <si>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</si>
  <si>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</si>
  <si>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</si>
  <si>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</si>
  <si>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</si>
  <si>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</si>
  <si>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</si>
  <si>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</si>
  <si>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</si>
  <si>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</si>
  <si>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</si>
  <si>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</si>
  <si>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</si>
  <si>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</si>
  <si>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</si>
  <si>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</si>
  <si>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</si>
  <si>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</si>
  <si>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</si>
  <si>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</si>
  <si>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</si>
  <si>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</si>
  <si>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</si>
  <si>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</si>
  <si>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</si>
  <si>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</si>
  <si>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</si>
  <si>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</si>
  <si>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</si>
  <si>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</si>
  <si>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</si>
  <si>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</si>
  <si>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</si>
  <si>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</si>
  <si>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</si>
  <si>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</si>
  <si>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</si>
  <si>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</si>
  <si>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</si>
  <si>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</si>
  <si>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</si>
  <si>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</si>
  <si>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</si>
  <si>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</si>
  <si>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</si>
  <si>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</si>
  <si>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</si>
  <si>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</si>
  <si>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</si>
  <si>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</si>
  <si>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</si>
  <si>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</si>
  <si>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</si>
  <si>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</si>
  <si>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</si>
  <si>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</si>
  <si>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</si>
  <si>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</si>
  <si>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</si>
  <si>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</si>
  <si>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</si>
  <si>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</si>
  <si>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</si>
  <si>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</si>
  <si>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</si>
  <si>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</si>
  <si>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</si>
  <si>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</si>
  <si>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</si>
  <si>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</si>
  <si>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</si>
  <si>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</si>
  <si>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</si>
  <si>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</si>
  <si>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</si>
  <si>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</si>
  <si>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</si>
  <si>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</si>
  <si>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</si>
  <si>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</si>
  <si>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</si>
  <si>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</si>
  <si>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</si>
  <si>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</si>
  <si>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</si>
  <si>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</si>
  <si>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</si>
  <si>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</si>
  <si>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</si>
  <si>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</si>
  <si>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</si>
  <si>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</si>
  <si>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</si>
  <si>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</si>
  <si>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</si>
  <si>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</si>
  <si>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</si>
  <si>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</si>
  <si>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</si>
  <si>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</si>
  <si>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</si>
  <si>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</si>
  <si>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</si>
  <si>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</si>
  <si>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</si>
  <si>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</si>
  <si>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</si>
  <si>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</si>
  <si>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</si>
  <si>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</si>
  <si>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</si>
  <si>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</si>
  <si>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</si>
  <si>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</si>
  <si>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</si>
  <si>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</si>
  <si>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</si>
  <si>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</si>
  <si>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</si>
  <si>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</si>
  <si>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</si>
  <si>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</si>
  <si>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</si>
  <si>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</si>
  <si>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</si>
  <si>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</si>
  <si>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</si>
  <si>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</si>
  <si>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</si>
  <si>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</si>
  <si>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</si>
  <si>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</si>
  <si>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</si>
  <si>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</si>
  <si>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</si>
  <si>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</si>
  <si>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</si>
  <si>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</si>
  <si>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</si>
  <si>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</si>
  <si>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</si>
  <si>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</si>
  <si>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</si>
  <si>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</si>
  <si>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</si>
  <si>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</si>
  <si>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</si>
  <si>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</si>
  <si>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</si>
  <si>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</si>
  <si>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</si>
  <si>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</si>
  <si>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</si>
  <si>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</si>
  <si>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</si>
  <si>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</si>
  <si>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</si>
  <si>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</si>
  <si>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</si>
  <si>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</si>
  <si>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</si>
  <si>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</si>
  <si>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</si>
  <si>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</si>
  <si>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</si>
  <si>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</si>
  <si>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</si>
  <si>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</si>
  <si>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</si>
  <si>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</si>
  <si>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</si>
  <si>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</si>
  <si>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</si>
  <si>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</si>
  <si>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</si>
  <si>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</si>
  <si>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</si>
  <si>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</si>
  <si>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</si>
  <si>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</si>
  <si>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</si>
  <si>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</si>
  <si>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</si>
  <si>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</si>
  <si>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</si>
  <si>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</si>
  <si>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</si>
  <si>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</si>
  <si>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</si>
  <si>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</si>
  <si>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</si>
  <si>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</si>
  <si>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</si>
  <si>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</si>
  <si>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</si>
  <si>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</si>
  <si>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</si>
  <si>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</si>
  <si>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</si>
  <si>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</si>
  <si>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</si>
  <si>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</si>
  <si>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</si>
  <si>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</si>
  <si>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</si>
  <si>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</si>
  <si>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</si>
  <si>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</si>
  <si>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</si>
  <si>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</si>
  <si>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</si>
  <si>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</si>
  <si>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</si>
  <si>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</si>
  <si>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</si>
  <si>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</si>
  <si>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</si>
  <si>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</si>
  <si>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</si>
  <si>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</si>
  <si>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</si>
  <si>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</si>
  <si>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</si>
  <si>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</si>
  <si>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</si>
  <si>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</si>
  <si>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</si>
  <si>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</si>
  <si>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</si>
  <si>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</si>
  <si>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</si>
  <si>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</si>
  <si>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</si>
  <si>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</si>
  <si>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</si>
  <si>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</si>
  <si>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</si>
  <si>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</si>
  <si>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</si>
  <si>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</si>
  <si>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</si>
  <si>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</si>
  <si>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</si>
  <si>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</si>
  <si>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</si>
  <si>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</si>
  <si>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</si>
  <si>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</si>
  <si>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</si>
  <si>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</si>
  <si>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</si>
  <si>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</si>
  <si>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</si>
  <si>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</si>
  <si>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</si>
  <si>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</si>
  <si>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</si>
  <si>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</si>
  <si>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</si>
  <si>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</si>
  <si>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</si>
  <si>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</si>
  <si>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</si>
  <si>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</si>
  <si>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</si>
  <si>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</si>
  <si>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</si>
  <si>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</si>
  <si>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</si>
  <si>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</si>
  <si>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</si>
  <si>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</si>
  <si>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</si>
  <si>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</si>
  <si>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</si>
  <si>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</si>
  <si>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</si>
  <si>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</si>
  <si>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</si>
  <si>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</si>
  <si>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</si>
  <si>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</si>
  <si>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</si>
  <si>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</si>
  <si>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</si>
  <si>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</si>
  <si>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</si>
  <si>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</si>
  <si>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</si>
  <si>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</si>
  <si>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</si>
  <si>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</si>
  <si>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</si>
  <si>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</si>
  <si>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</si>
  <si>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</si>
  <si>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</si>
  <si>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</si>
  <si>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</si>
  <si>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</si>
  <si>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</si>
  <si>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</si>
  <si>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</si>
  <si>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</si>
  <si>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</si>
  <si>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</si>
  <si>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</si>
  <si>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</si>
  <si>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</si>
  <si>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</si>
  <si>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</si>
  <si>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</si>
  <si>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</si>
  <si>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</si>
  <si>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</si>
  <si>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</si>
  <si>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</si>
  <si>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</si>
  <si>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</si>
  <si>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</si>
  <si>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</si>
  <si>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</si>
  <si>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</si>
  <si>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</si>
  <si>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</si>
  <si>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</si>
  <si>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</si>
  <si>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</si>
  <si>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</si>
  <si>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</si>
  <si>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</si>
  <si>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</si>
  <si>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</si>
  <si>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</si>
  <si>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</si>
  <si>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</si>
  <si>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</si>
  <si>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</si>
  <si>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</si>
  <si>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</si>
  <si>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</si>
  <si>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</si>
  <si>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</si>
  <si>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</si>
  <si>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</si>
  <si>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</si>
  <si>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</si>
  <si>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</si>
  <si>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</si>
  <si>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</si>
  <si>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</si>
  <si>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</si>
  <si>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</si>
  <si>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</si>
  <si>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</si>
  <si>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</si>
  <si>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</si>
  <si>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</si>
  <si>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</si>
  <si>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</si>
  <si>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</si>
  <si>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</si>
  <si>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</si>
  <si>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</si>
  <si>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</si>
  <si>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</si>
  <si>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</si>
  <si>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</si>
  <si>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</si>
  <si>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</si>
  <si>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</si>
  <si>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</si>
  <si>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</si>
  <si>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</si>
  <si>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</si>
  <si>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</si>
  <si>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</si>
  <si>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</si>
  <si>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</si>
  <si>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</si>
  <si>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</si>
  <si>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</si>
  <si>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</si>
  <si>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</si>
  <si>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</si>
  <si>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</si>
  <si>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</si>
  <si>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</si>
  <si>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</si>
  <si>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</si>
  <si>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</si>
  <si>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</si>
  <si>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</si>
  <si>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</si>
  <si>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</si>
  <si>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</si>
  <si>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</si>
  <si>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</si>
  <si>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</si>
  <si>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</si>
  <si>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</si>
  <si>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</si>
  <si>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</si>
  <si>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</si>
  <si>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</si>
  <si>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</si>
  <si>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</si>
  <si>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</si>
  <si>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</si>
  <si>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</si>
  <si>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</si>
  <si>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</si>
  <si>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</si>
  <si>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</si>
  <si>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</si>
  <si>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</si>
  <si>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</si>
  <si>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</si>
  <si>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</si>
  <si>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</si>
  <si>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</si>
  <si>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</si>
  <si>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</si>
  <si>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</si>
  <si>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</si>
  <si>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</si>
  <si>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</si>
  <si>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</si>
  <si>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</si>
  <si>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</si>
  <si>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</si>
  <si>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</si>
  <si>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</si>
  <si>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</si>
  <si>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</si>
  <si>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</si>
  <si>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</si>
  <si>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</si>
  <si>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</si>
  <si>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</si>
  <si>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</si>
  <si>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</si>
  <si>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</si>
  <si>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</si>
  <si>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</si>
  <si>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</si>
  <si>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</si>
  <si>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</si>
  <si>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</si>
  <si>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</si>
  <si>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</si>
  <si>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</si>
  <si>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</si>
  <si>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</si>
  <si>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</si>
  <si>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</si>
  <si>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</si>
  <si>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</si>
  <si>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</si>
  <si>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</si>
  <si>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</si>
  <si>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</si>
  <si>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</si>
  <si>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</si>
  <si>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</si>
  <si>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</si>
  <si>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</si>
  <si>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</si>
  <si>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</si>
  <si>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</si>
  <si>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</si>
  <si>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</si>
  <si>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</si>
  <si>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</si>
  <si>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</si>
  <si>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</si>
  <si>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</si>
  <si>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</si>
  <si>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</si>
  <si>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</si>
  <si>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</si>
  <si>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</si>
  <si>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</si>
  <si>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</si>
  <si>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</si>
  <si>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</si>
  <si>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</si>
  <si>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</si>
  <si>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</si>
  <si>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</si>
  <si>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</si>
  <si>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</si>
  <si>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</si>
  <si>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</si>
  <si>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</si>
  <si>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</si>
  <si>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</si>
  <si>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</si>
  <si>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</si>
  <si>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</si>
  <si>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</si>
  <si>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</si>
  <si>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</si>
  <si>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</si>
  <si>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</si>
  <si>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</si>
  <si>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</si>
  <si>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</si>
  <si>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</si>
  <si>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</si>
  <si>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</si>
  <si>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</si>
  <si>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</si>
  <si>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</si>
  <si>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</si>
  <si>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</si>
  <si>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</si>
  <si>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</si>
  <si>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</si>
  <si>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</si>
  <si>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</si>
  <si>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</si>
  <si>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</si>
  <si>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</si>
  <si>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</si>
  <si>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</si>
  <si>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</si>
  <si>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</si>
  <si>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</si>
  <si>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</si>
  <si>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</si>
  <si>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</si>
  <si>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</si>
  <si>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</si>
  <si>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</si>
  <si>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</si>
  <si>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</si>
  <si>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</si>
  <si>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</si>
  <si>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</si>
  <si>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</si>
  <si>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</si>
  <si>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</si>
  <si>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</si>
  <si>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</si>
  <si>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</si>
  <si>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</si>
  <si>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</si>
  <si>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</si>
  <si>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</si>
  <si>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</si>
  <si>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</si>
  <si>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</si>
  <si>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</si>
  <si>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</si>
  <si>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</si>
  <si>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</si>
  <si>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</si>
  <si>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</si>
  <si>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</si>
  <si>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</si>
  <si>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</si>
  <si>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</si>
  <si>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</si>
  <si>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</si>
  <si>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</si>
  <si>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</si>
  <si>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</si>
  <si>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</si>
  <si>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</si>
  <si>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</si>
  <si>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</si>
  <si>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</si>
  <si>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</si>
  <si>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</si>
  <si>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</si>
  <si>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</si>
  <si>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</si>
  <si>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</si>
  <si>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</si>
  <si>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</si>
  <si>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</si>
  <si>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</si>
  <si>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</si>
  <si>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</si>
  <si>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</si>
  <si>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</si>
  <si>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</si>
  <si>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</si>
  <si>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</si>
  <si>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</si>
  <si>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</si>
  <si>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</si>
  <si>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</si>
  <si>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</si>
  <si>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</si>
  <si>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</si>
  <si>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</si>
  <si>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</si>
  <si>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</si>
  <si>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</si>
  <si>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</si>
  <si>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</si>
  <si>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</si>
  <si>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</si>
  <si>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</si>
  <si>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</si>
  <si>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</si>
  <si>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</si>
  <si>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</si>
  <si>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</si>
  <si>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</si>
  <si>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</si>
  <si>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</si>
  <si>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</si>
  <si>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</si>
  <si>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</si>
  <si>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</si>
  <si>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</si>
  <si>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</si>
  <si>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</si>
  <si>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</si>
  <si>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</si>
  <si>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</si>
  <si>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</si>
  <si>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</si>
  <si>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</si>
  <si>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</si>
  <si>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</si>
  <si>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</si>
  <si>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</si>
  <si>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</si>
  <si>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</si>
  <si>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</si>
  <si>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</si>
  <si>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</si>
  <si>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</si>
  <si>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</si>
  <si>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</si>
  <si>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</si>
  <si>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</si>
  <si>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</si>
  <si>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</si>
  <si>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</si>
  <si>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</si>
  <si>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</si>
  <si>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</si>
  <si>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</si>
  <si>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</si>
  <si>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</si>
  <si>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</si>
  <si>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</si>
  <si>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</si>
  <si>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</si>
  <si>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</si>
  <si>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</si>
  <si>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</si>
  <si>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</si>
  <si>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</si>
  <si>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</si>
  <si>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</si>
  <si>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</si>
  <si>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</si>
  <si>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</si>
  <si>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</si>
  <si>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</si>
  <si>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</si>
  <si>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</si>
  <si>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</si>
  <si>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</si>
  <si>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</si>
  <si>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</si>
  <si>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</si>
  <si>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</si>
  <si>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</si>
  <si>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</si>
  <si>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</si>
  <si>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</si>
  <si>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</si>
  <si>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</si>
  <si>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</si>
  <si>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</si>
  <si>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</si>
  <si>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</si>
  <si>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</si>
  <si>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</si>
  <si>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</si>
  <si>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</si>
  <si>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</si>
  <si>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</si>
  <si>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</si>
  <si>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</si>
  <si>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</si>
  <si>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</si>
  <si>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</si>
  <si>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</si>
  <si>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</si>
  <si>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</si>
  <si>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</si>
  <si>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</si>
  <si>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</si>
  <si>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</si>
  <si>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</si>
  <si>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</si>
  <si>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</si>
  <si>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</si>
  <si>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</si>
  <si>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</si>
  <si>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</si>
  <si>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</si>
  <si>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</si>
  <si>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</si>
  <si>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</si>
  <si>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</si>
  <si>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</si>
  <si>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</si>
  <si>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</si>
  <si>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</si>
  <si>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</si>
  <si>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</si>
  <si>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</si>
  <si>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</si>
  <si>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</si>
  <si>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</si>
  <si>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</si>
  <si>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</si>
  <si>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</si>
  <si>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</si>
  <si>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</si>
  <si>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</si>
  <si>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</si>
  <si>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</si>
  <si>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</si>
  <si>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</si>
  <si>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</si>
  <si>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</si>
  <si>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</si>
  <si>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</si>
  <si>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</si>
  <si>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</si>
  <si>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</si>
  <si>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</si>
  <si>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</si>
  <si>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</si>
  <si>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</si>
  <si>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</si>
  <si>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</si>
  <si>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</si>
  <si>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</si>
  <si>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</si>
  <si>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</si>
  <si>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</si>
  <si>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</si>
  <si>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</si>
  <si>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</si>
  <si>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</si>
  <si>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</si>
  <si>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</si>
  <si>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</si>
  <si>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</si>
  <si>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</si>
  <si>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</si>
  <si>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</si>
  <si>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</si>
  <si>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</si>
  <si>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</si>
  <si>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</si>
  <si>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</si>
  <si>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</si>
  <si>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</si>
  <si>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</si>
  <si>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</si>
  <si>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</si>
  <si>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</si>
  <si>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</si>
  <si>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</si>
  <si>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</si>
  <si>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</si>
  <si>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</si>
  <si>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</si>
  <si>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</si>
  <si>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</si>
  <si>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</si>
  <si>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</si>
  <si>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</si>
  <si>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</si>
  <si>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</si>
  <si>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</si>
  <si>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</si>
  <si>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</si>
  <si>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</si>
  <si>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</si>
  <si>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</si>
  <si>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</si>
  <si>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</si>
  <si>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</si>
  <si>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</si>
  <si>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</si>
  <si>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</si>
  <si>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</si>
  <si>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</si>
  <si>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</si>
  <si>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</si>
  <si>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</si>
  <si>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</si>
  <si>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</si>
  <si>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</si>
  <si>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</si>
  <si>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</si>
  <si>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</si>
  <si>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</si>
  <si>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</si>
  <si>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</si>
  <si>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</si>
  <si>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</si>
  <si>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</si>
  <si>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</si>
  <si>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</si>
  <si>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</si>
  <si>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</si>
  <si>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</si>
  <si>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</si>
  <si>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</si>
  <si>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</si>
  <si>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</si>
  <si>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</si>
  <si>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</si>
  <si>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</si>
  <si>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</si>
  <si>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</si>
  <si>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</si>
  <si>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</si>
  <si>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</si>
  <si>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</si>
  <si>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</si>
  <si>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</si>
  <si>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</si>
  <si>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</si>
  <si>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</si>
  <si>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</si>
  <si>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</si>
  <si>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</si>
  <si>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</si>
  <si>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</si>
  <si>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</si>
  <si>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</si>
  <si>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</si>
  <si>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</si>
  <si>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</si>
  <si>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</si>
  <si>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</si>
  <si>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</si>
  <si>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</si>
  <si>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</si>
  <si>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</si>
  <si>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</si>
  <si>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</si>
  <si>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</si>
  <si>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</si>
  <si>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</si>
  <si>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</si>
  <si>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</si>
  <si>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</si>
  <si>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</si>
  <si>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</si>
  <si>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</si>
  <si>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</si>
  <si>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</si>
  <si>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</si>
  <si>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</si>
  <si>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</si>
  <si>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</si>
  <si>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</si>
  <si>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</si>
  <si>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</si>
  <si>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</si>
  <si>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</si>
  <si>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</si>
  <si>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</si>
  <si>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</si>
  <si>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</si>
  <si>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</si>
  <si>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</si>
  <si>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</si>
  <si>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</si>
  <si>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</si>
  <si>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</si>
  <si>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</si>
  <si>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</si>
  <si>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</si>
  <si>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</si>
  <si>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</si>
  <si>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</si>
  <si>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</si>
  <si>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</si>
  <si>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</si>
  <si>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</si>
  <si>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</si>
  <si>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</si>
  <si>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</si>
  <si>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</si>
  <si>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</si>
  <si>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</si>
  <si>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</si>
  <si>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</si>
  <si>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</si>
  <si>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</si>
  <si>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</si>
  <si>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</si>
  <si>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</si>
  <si>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</si>
  <si>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</si>
  <si>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</si>
  <si>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</si>
  <si>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</si>
  <si>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</si>
  <si>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</si>
  <si>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</si>
  <si>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</si>
  <si>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</si>
  <si>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</si>
  <si>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</si>
  <si>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</si>
  <si>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</si>
  <si>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</si>
  <si>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</si>
  <si>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</si>
  <si>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</si>
  <si>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</si>
  <si>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</si>
  <si>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</si>
  <si>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</si>
  <si>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</si>
  <si>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</si>
  <si>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</si>
  <si>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</si>
  <si>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</si>
  <si>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</si>
  <si>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</si>
  <si>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</si>
  <si>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</si>
  <si>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</si>
  <si>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</si>
  <si>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</si>
  <si>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</si>
  <si>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</si>
  <si>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</si>
  <si>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</si>
  <si>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</si>
  <si>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</si>
  <si>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</si>
  <si>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</si>
  <si>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</si>
  <si>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</si>
  <si>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</si>
  <si>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</si>
  <si>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</si>
  <si>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</si>
  <si>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</si>
  <si>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</si>
  <si>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</si>
  <si>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</si>
  <si>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</si>
  <si>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</si>
  <si>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</si>
  <si>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</si>
  <si>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</si>
  <si>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</si>
  <si>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</si>
  <si>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</si>
  <si>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</si>
  <si>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</si>
  <si>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</si>
  <si>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</si>
  <si>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</si>
  <si>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</si>
  <si>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</si>
  <si>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</si>
  <si>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</si>
  <si>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</si>
  <si>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</si>
  <si>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</si>
  <si>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</si>
  <si>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</si>
  <si>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</si>
  <si>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</si>
  <si>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</si>
  <si>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</si>
  <si>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</si>
  <si>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</si>
  <si>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</si>
  <si>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</si>
  <si>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</si>
  <si>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</si>
  <si>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</si>
  <si>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</si>
  <si>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</si>
  <si>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</si>
  <si>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</si>
  <si>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</si>
  <si>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</si>
  <si>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</si>
  <si>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</si>
  <si>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</si>
  <si>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</si>
  <si>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</si>
  <si>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</si>
  <si>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</si>
  <si>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</si>
  <si>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</si>
  <si>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</si>
  <si>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</si>
  <si>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</si>
  <si>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</si>
  <si>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</si>
  <si>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</si>
  <si>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</si>
  <si>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</si>
  <si>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</si>
  <si>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</si>
  <si>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</si>
  <si>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</si>
  <si>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</si>
  <si>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</si>
  <si>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</si>
  <si>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</si>
  <si>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</si>
  <si>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</si>
  <si>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</si>
  <si>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</si>
  <si>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</si>
  <si>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</si>
  <si>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</si>
  <si>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</si>
  <si>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</si>
  <si>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</si>
  <si>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</si>
  <si>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</si>
  <si>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</si>
  <si>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</si>
  <si>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</si>
  <si>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</si>
  <si>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</si>
  <si>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</si>
  <si>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</si>
  <si>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</si>
  <si>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</si>
  <si>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</si>
  <si>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</si>
  <si>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</si>
  <si>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</si>
  <si>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</si>
  <si>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</si>
  <si>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</si>
  <si>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</si>
  <si>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</si>
  <si>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</si>
  <si>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</si>
  <si>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</si>
  <si>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</si>
  <si>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</si>
  <si>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</si>
  <si>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</si>
  <si>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</si>
  <si>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</si>
  <si>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</si>
  <si>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</si>
  <si>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</si>
  <si>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</si>
  <si>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</si>
  <si>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</si>
  <si>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</si>
  <si>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</si>
  <si>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</si>
  <si>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</si>
  <si>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</si>
  <si>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</si>
  <si>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</si>
  <si>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</si>
  <si>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</si>
  <si>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</si>
  <si>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</si>
  <si>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</si>
  <si>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</si>
  <si>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</si>
  <si>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</si>
  <si>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</si>
  <si>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</si>
  <si>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</si>
  <si>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</si>
  <si>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</si>
  <si>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</si>
  <si>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</si>
  <si>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</si>
  <si>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</si>
  <si>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</si>
  <si>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</si>
  <si>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</si>
  <si>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</si>
  <si>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</si>
  <si>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</si>
  <si>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</si>
  <si>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</si>
  <si>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</si>
  <si>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</si>
  <si>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</si>
  <si>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</si>
  <si>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</si>
  <si>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</si>
  <si>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</si>
  <si>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</si>
  <si>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</si>
  <si>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</si>
  <si>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</si>
  <si>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</si>
  <si>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</si>
  <si>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</si>
  <si>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</si>
  <si>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</si>
  <si>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</si>
  <si>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</si>
  <si>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</si>
  <si>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</si>
  <si>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</si>
  <si>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</si>
  <si>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</si>
  <si>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</si>
  <si>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</si>
  <si>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</si>
  <si>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</si>
  <si>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</si>
  <si>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</si>
  <si>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</si>
  <si>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</si>
  <si>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</si>
  <si>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</si>
  <si>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</si>
  <si>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</si>
  <si>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</si>
  <si>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</si>
  <si>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</si>
  <si>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</si>
  <si>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</si>
  <si>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</si>
  <si>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</si>
  <si>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</si>
  <si>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</si>
  <si>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</si>
  <si>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</si>
  <si>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</si>
  <si>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</si>
  <si>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</si>
  <si>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</si>
  <si>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</si>
  <si>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</si>
  <si>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</si>
  <si>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</si>
  <si>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</si>
  <si>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</si>
  <si>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</si>
  <si>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</si>
  <si>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</si>
  <si>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</si>
  <si>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</si>
  <si>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</si>
  <si>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</si>
  <si>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</si>
  <si>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</si>
  <si>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</si>
  <si>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</si>
  <si>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</si>
  <si>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</si>
  <si>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</si>
  <si>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</si>
  <si>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</si>
  <si>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</si>
  <si>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</si>
  <si>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</si>
  <si>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</si>
  <si>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</si>
  <si>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</si>
  <si>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</si>
  <si>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</si>
  <si>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</si>
  <si>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</si>
  <si>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</si>
  <si>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</si>
  <si>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</si>
  <si>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</si>
  <si>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</si>
  <si>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</si>
  <si>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</si>
  <si>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</si>
  <si>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</si>
  <si>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</si>
  <si>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</si>
  <si>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</si>
  <si>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</si>
  <si>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</si>
  <si>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</si>
  <si>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</si>
  <si>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</si>
  <si>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</si>
  <si>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</si>
  <si>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</si>
  <si>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</si>
  <si>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</si>
  <si>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</si>
  <si>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</si>
  <si>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</si>
  <si>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</si>
  <si>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</si>
  <si>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</si>
  <si>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</si>
  <si>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</si>
  <si>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</si>
  <si>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</si>
  <si>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</si>
  <si>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</si>
  <si>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</si>
  <si>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</si>
  <si>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</si>
  <si>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</si>
  <si>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</si>
  <si>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</si>
  <si>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</si>
  <si>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</si>
  <si>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</si>
  <si>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</si>
  <si>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</si>
  <si>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</si>
  <si>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</si>
  <si>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</si>
  <si>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</si>
  <si>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</si>
  <si>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</si>
  <si>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</si>
  <si>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</si>
  <si>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</si>
  <si>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</si>
  <si>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</si>
  <si>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</si>
  <si>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</si>
  <si>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</si>
  <si>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</si>
  <si>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</si>
  <si>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</si>
  <si>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</si>
  <si>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</si>
  <si>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</si>
  <si>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</si>
  <si>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</si>
  <si>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</si>
  <si>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</si>
  <si>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</si>
  <si>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</si>
  <si>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</si>
  <si>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</si>
  <si>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</si>
  <si>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</si>
  <si>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</si>
  <si>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</si>
  <si>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</si>
  <si>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</si>
  <si>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</si>
  <si>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</si>
  <si>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</si>
  <si>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</si>
  <si>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</si>
  <si>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</si>
  <si>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</si>
  <si>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</si>
  <si>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</si>
  <si>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</si>
  <si>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</si>
  <si>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</si>
  <si>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</si>
  <si>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</si>
  <si>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</si>
  <si>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</si>
  <si>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</si>
  <si>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</si>
  <si>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</si>
  <si>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</si>
  <si>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</si>
  <si>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</si>
  <si>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</si>
  <si>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</si>
  <si>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</si>
  <si>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</si>
  <si>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</si>
  <si>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</si>
  <si>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</si>
  <si>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</si>
  <si>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</si>
  <si>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</si>
  <si>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</si>
  <si>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</si>
  <si>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</si>
  <si>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</si>
  <si>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</si>
  <si>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</si>
  <si>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</si>
  <si>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</si>
  <si>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</si>
  <si>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</si>
  <si>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</si>
  <si>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</si>
  <si>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</si>
  <si>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</si>
  <si>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</si>
  <si>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</si>
  <si>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</si>
  <si>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</si>
  <si>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</si>
  <si>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</si>
  <si>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</si>
  <si>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</si>
  <si>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</si>
  <si>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</si>
  <si>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</si>
  <si>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</si>
  <si>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</si>
  <si>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</si>
  <si>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</si>
  <si>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</si>
  <si>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</si>
  <si>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</si>
  <si>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</si>
  <si>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</si>
  <si>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</si>
  <si>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</si>
  <si>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</si>
  <si>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</si>
  <si>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</si>
  <si>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</si>
  <si>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</si>
  <si>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</si>
  <si>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</si>
  <si>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</si>
  <si>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</si>
  <si>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</si>
  <si>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</si>
  <si>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</si>
  <si>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</si>
  <si>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</si>
  <si>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</si>
  <si>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</si>
  <si>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</si>
  <si>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</si>
  <si>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</si>
  <si>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</si>
  <si>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</si>
  <si>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</si>
  <si>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</si>
  <si>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</si>
  <si>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</si>
  <si>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</si>
  <si>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</si>
  <si>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</si>
  <si>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</si>
  <si>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</si>
  <si>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</si>
  <si>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</si>
  <si>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</si>
  <si>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</si>
  <si>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</si>
  <si>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</si>
  <si>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</si>
  <si>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</si>
  <si>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</si>
  <si>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</si>
  <si>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</si>
  <si>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</si>
  <si>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</si>
  <si>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</si>
  <si>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</si>
  <si>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</si>
  <si>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</si>
  <si>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</si>
  <si>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</si>
  <si>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</si>
  <si>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</si>
  <si>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</si>
  <si>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</si>
  <si>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</si>
  <si>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</si>
  <si>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</si>
  <si>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</si>
  <si>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</si>
  <si>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</si>
  <si>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</si>
  <si>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</si>
  <si>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</si>
  <si>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</si>
  <si>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</si>
  <si>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</si>
  <si>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</si>
  <si>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</si>
  <si>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</si>
  <si>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</si>
  <si>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</si>
  <si>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</si>
  <si>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</si>
  <si>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</si>
  <si>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</si>
  <si>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</si>
  <si>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</si>
  <si>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</si>
  <si>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</si>
  <si>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</si>
  <si>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</si>
  <si>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</si>
  <si>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</si>
  <si>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</si>
  <si>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</si>
  <si>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</si>
  <si>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</si>
  <si>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</si>
  <si>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</si>
  <si>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</si>
  <si>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</si>
  <si>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</si>
  <si>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</si>
  <si>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</si>
  <si>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</si>
  <si>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</si>
  <si>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</si>
  <si>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</si>
  <si>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</si>
  <si>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</si>
  <si>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</si>
  <si>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</si>
  <si>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</si>
  <si>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</si>
  <si>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</si>
  <si>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</si>
  <si>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</si>
  <si>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</si>
  <si>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</si>
  <si>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</si>
  <si>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</si>
  <si>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</si>
  <si>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</si>
  <si>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</si>
  <si>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</si>
  <si>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</si>
  <si>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</si>
  <si>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</si>
  <si>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</si>
  <si>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</si>
  <si>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</si>
  <si>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</si>
  <si>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</si>
  <si>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</si>
  <si>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</si>
  <si>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</si>
  <si>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</si>
  <si>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</si>
  <si>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</si>
  <si>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</si>
  <si>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</si>
  <si>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</si>
  <si>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</si>
  <si>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</si>
  <si>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</si>
  <si>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</si>
  <si>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</si>
  <si>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</si>
  <si>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</si>
  <si>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</si>
  <si>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</si>
  <si>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</si>
  <si>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</si>
  <si>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</si>
  <si>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</si>
  <si>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</si>
  <si>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</si>
  <si>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</si>
  <si>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</si>
  <si>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</si>
  <si>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</si>
  <si>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</si>
  <si>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</si>
  <si>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</si>
  <si>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</si>
  <si>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</si>
  <si>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</si>
  <si>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</si>
  <si>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</si>
  <si>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</si>
  <si>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</si>
  <si>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</si>
  <si>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</si>
  <si>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</si>
  <si>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</si>
  <si>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</si>
  <si>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</si>
  <si>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</si>
  <si>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</si>
  <si>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</si>
  <si>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</si>
  <si>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</si>
  <si>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</si>
  <si>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</si>
  <si>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</si>
  <si>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</si>
  <si>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</si>
  <si>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</si>
  <si>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</si>
  <si>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</si>
  <si>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</si>
  <si>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</si>
  <si>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</si>
  <si>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</si>
  <si>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</si>
  <si>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</si>
  <si>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</si>
  <si>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</si>
  <si>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</si>
  <si>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</si>
  <si>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</si>
  <si>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</si>
  <si>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</si>
  <si>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</si>
  <si>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</si>
  <si>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</si>
  <si>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</si>
  <si>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</si>
  <si>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</si>
  <si>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</si>
  <si>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</si>
  <si>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</si>
  <si>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</si>
  <si>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</si>
  <si>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</si>
  <si>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</si>
  <si>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</si>
  <si>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</si>
  <si>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</si>
  <si>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</si>
  <si>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</si>
  <si>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</si>
  <si>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</si>
  <si>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</si>
  <si>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</si>
  <si>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</si>
  <si>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</si>
  <si>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</si>
  <si>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</si>
  <si>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</si>
  <si>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</si>
  <si>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</si>
  <si>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</si>
  <si>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</si>
  <si>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</si>
  <si>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</si>
  <si>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</si>
  <si>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</si>
  <si>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</si>
  <si>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</si>
  <si>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</si>
  <si>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</si>
  <si>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</si>
  <si>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</si>
  <si>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</si>
  <si>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</si>
  <si>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</si>
  <si>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</si>
  <si>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</si>
  <si>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</si>
  <si>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</si>
  <si>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</si>
  <si>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</si>
  <si>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</si>
  <si>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</si>
  <si>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</si>
  <si>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</si>
  <si>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</si>
  <si>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</si>
  <si>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</si>
  <si>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</si>
  <si>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</si>
  <si>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</si>
  <si>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</si>
  <si>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</si>
  <si>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</si>
  <si>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</si>
  <si>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</si>
  <si>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</si>
  <si>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</si>
  <si>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</si>
  <si>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</si>
  <si>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</si>
  <si>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</si>
  <si>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</si>
  <si>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</si>
  <si>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</si>
  <si>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</si>
  <si>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</si>
  <si>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</si>
  <si>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</si>
  <si>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</si>
  <si>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</si>
  <si>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</si>
  <si>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</si>
  <si>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</si>
  <si>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</si>
  <si>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</si>
  <si>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</si>
  <si>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</si>
  <si>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</si>
  <si>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</si>
  <si>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</si>
  <si>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</si>
  <si>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</si>
  <si>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</si>
  <si>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</si>
  <si>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</si>
  <si>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</si>
  <si>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</si>
  <si>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</si>
  <si>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</si>
  <si>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</si>
  <si>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</si>
  <si>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</si>
  <si>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</si>
  <si>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</si>
  <si>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</si>
  <si>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</si>
  <si>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</si>
  <si>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</si>
  <si>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</si>
  <si>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</si>
  <si>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</si>
  <si>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</si>
  <si>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</si>
  <si>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</si>
  <si>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</si>
  <si>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</si>
  <si>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</si>
  <si>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</si>
  <si>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</si>
  <si>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</si>
  <si>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</si>
  <si>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</si>
  <si>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</si>
  <si>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</si>
  <si>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</si>
  <si>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</si>
  <si>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</si>
  <si>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</si>
  <si>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</si>
  <si>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</si>
  <si>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</si>
  <si>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</si>
  <si>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</si>
  <si>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</si>
  <si>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</si>
  <si>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</si>
  <si>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</si>
  <si>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</si>
  <si>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</si>
  <si>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</si>
  <si>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</si>
  <si>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</si>
  <si>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</si>
  <si>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</si>
  <si>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</si>
  <si>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</si>
  <si>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</si>
  <si>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</si>
  <si>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</si>
  <si>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</si>
  <si>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</si>
  <si>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</si>
  <si>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</si>
  <si>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</si>
  <si>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</si>
  <si>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</si>
  <si>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</si>
  <si>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</si>
  <si>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</si>
  <si>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</si>
  <si>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</si>
  <si>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</si>
  <si>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</si>
  <si>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</si>
  <si>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</si>
  <si>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</si>
  <si>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</si>
  <si>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</si>
  <si>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</si>
  <si>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</si>
  <si>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</si>
  <si>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</si>
  <si>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</si>
  <si>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</si>
  <si>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</si>
  <si>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</si>
  <si>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</si>
  <si>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</si>
  <si>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</si>
  <si>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</si>
  <si>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</si>
  <si>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</si>
  <si>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</si>
  <si>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</si>
  <si>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</si>
  <si>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</si>
  <si>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</si>
  <si>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</si>
  <si>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</si>
  <si>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</si>
  <si>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</si>
  <si>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</si>
  <si>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</si>
  <si>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</si>
  <si>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</si>
  <si>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</si>
  <si>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</si>
  <si>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</si>
  <si>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</si>
  <si>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</si>
  <si>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</si>
  <si>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</si>
  <si>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</si>
  <si>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</si>
  <si>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</si>
  <si>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</si>
  <si>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</si>
  <si>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</si>
  <si>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</si>
  <si>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</si>
  <si>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</si>
  <si>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</si>
  <si>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</si>
  <si>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</si>
  <si>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</si>
  <si>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</si>
  <si>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</si>
  <si>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</si>
  <si>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</si>
  <si>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</si>
  <si>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</si>
  <si>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</si>
  <si>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</si>
  <si>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</si>
  <si>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</si>
  <si>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</si>
  <si>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</si>
  <si>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</si>
  <si>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</si>
  <si>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</si>
  <si>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</si>
  <si>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</si>
  <si>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</si>
  <si>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</si>
  <si>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</si>
  <si>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</si>
  <si>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</si>
  <si>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</si>
  <si>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</si>
  <si>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</si>
  <si>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</si>
  <si>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</si>
  <si>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</si>
  <si>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</si>
  <si>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</si>
  <si>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</si>
  <si>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</si>
  <si>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</si>
  <si>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</si>
  <si>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</si>
  <si>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</si>
  <si>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</si>
  <si>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</si>
  <si>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</si>
  <si>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</si>
  <si>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</si>
  <si>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</si>
  <si>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</si>
  <si>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</si>
  <si>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</si>
  <si>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</si>
  <si>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</si>
  <si>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</si>
  <si>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</si>
  <si>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</si>
  <si>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</si>
  <si>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</si>
  <si>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</si>
  <si>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</si>
  <si>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</si>
  <si>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</si>
  <si>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</si>
  <si>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</si>
  <si>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</si>
  <si>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</si>
  <si>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</si>
  <si>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</si>
  <si>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</si>
  <si>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</si>
  <si>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</si>
  <si>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</si>
  <si>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</si>
  <si>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</si>
  <si>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</si>
  <si>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</si>
  <si>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</si>
  <si>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</si>
  <si>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</si>
  <si>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</si>
  <si>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</si>
  <si>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</si>
  <si>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</si>
  <si>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</si>
  <si>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</si>
  <si>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</si>
  <si>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</si>
  <si>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</si>
  <si>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</si>
  <si>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</si>
  <si>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</si>
  <si>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</si>
  <si>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</si>
  <si>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</si>
  <si>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</si>
  <si>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</si>
  <si>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</si>
  <si>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</si>
  <si>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</si>
  <si>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</si>
  <si>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</si>
  <si>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</si>
  <si>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</si>
  <si>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</si>
  <si>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</si>
  <si>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</si>
  <si>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</si>
  <si>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</si>
  <si>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</si>
  <si>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</si>
  <si>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</si>
  <si>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</si>
  <si>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</si>
  <si>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</si>
  <si>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</si>
  <si>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</si>
  <si>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</si>
  <si>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</si>
  <si>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</si>
  <si>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</si>
  <si>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</si>
  <si>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</si>
  <si>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</si>
  <si>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</si>
  <si>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</si>
  <si>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</si>
  <si>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</si>
  <si>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</si>
  <si>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</si>
  <si>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</si>
  <si>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</si>
  <si>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</si>
  <si>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</si>
  <si>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</si>
  <si>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</si>
  <si>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</si>
  <si>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</si>
  <si>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</si>
  <si>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</si>
  <si>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</si>
  <si>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</si>
  <si>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</si>
  <si>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</si>
  <si>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</si>
  <si>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</si>
  <si>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</si>
  <si>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</si>
  <si>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</si>
  <si>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</si>
  <si>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</si>
  <si>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</si>
  <si>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</si>
  <si>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</si>
  <si>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</si>
  <si>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</si>
  <si>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</si>
  <si>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</si>
  <si>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</si>
  <si>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</si>
  <si>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</si>
  <si>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</si>
  <si>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</si>
  <si>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</si>
  <si>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</si>
  <si>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</si>
  <si>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</si>
  <si>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</si>
  <si>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</si>
  <si>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</si>
  <si>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</si>
  <si>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</si>
  <si>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</si>
  <si>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</si>
  <si>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</si>
  <si>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</si>
  <si>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</si>
  <si>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</si>
  <si>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</si>
  <si>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</si>
  <si>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</si>
  <si>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</si>
  <si>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</si>
  <si>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</si>
  <si>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</si>
  <si>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</si>
  <si>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</si>
  <si>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</si>
  <si>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</si>
  <si>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</si>
  <si>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</si>
  <si>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</si>
  <si>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</si>
  <si>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</si>
  <si>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</si>
  <si>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</si>
  <si>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</si>
  <si>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</si>
  <si>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</si>
  <si>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</si>
  <si>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</si>
  <si>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</si>
  <si>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</si>
  <si>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</si>
  <si>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</si>
  <si>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</si>
  <si>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</si>
  <si>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</si>
  <si>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</si>
  <si>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</si>
  <si>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</si>
  <si>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</si>
  <si>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</si>
  <si>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</si>
  <si>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</si>
  <si>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</si>
  <si>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</si>
  <si>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</si>
  <si>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</si>
  <si>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</si>
  <si>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</si>
  <si>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</si>
  <si>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</si>
  <si>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</si>
  <si>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</si>
  <si>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</si>
  <si>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</si>
  <si>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</si>
  <si>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</si>
  <si>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</si>
  <si>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</si>
  <si>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</si>
  <si>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</si>
  <si>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</si>
  <si>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</si>
  <si>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</si>
  <si>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</si>
  <si>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</si>
  <si>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</si>
  <si>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</si>
  <si>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</si>
  <si>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</si>
  <si>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</si>
  <si>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</si>
  <si>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</si>
  <si>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</si>
  <si>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</si>
  <si>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</si>
  <si>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</si>
  <si>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</si>
  <si>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</si>
  <si>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</si>
  <si>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</si>
  <si>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</si>
  <si>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</si>
  <si>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</si>
  <si>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</si>
  <si>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</si>
  <si>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</si>
  <si>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</si>
  <si>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</si>
  <si>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</si>
  <si>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</si>
  <si>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</si>
  <si>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</si>
  <si>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</si>
  <si>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</si>
  <si>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</si>
  <si>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</si>
  <si>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</si>
  <si>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</si>
  <si>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</si>
  <si>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</si>
  <si>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</si>
  <si>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</si>
  <si>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</si>
  <si>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</si>
  <si>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</si>
  <si>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</si>
  <si>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</si>
  <si>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</si>
  <si>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</si>
  <si>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</si>
  <si>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</si>
  <si>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</si>
  <si>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</si>
  <si>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</si>
  <si>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</si>
  <si>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</si>
  <si>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</si>
  <si>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</si>
  <si>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</si>
  <si>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</si>
  <si>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</si>
  <si>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</si>
  <si>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</si>
  <si>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</si>
  <si>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</si>
  <si>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</si>
  <si>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</si>
  <si>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</si>
  <si>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</si>
  <si>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</si>
  <si>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</si>
  <si>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</si>
  <si>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</si>
  <si>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</si>
  <si>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</si>
  <si>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</si>
  <si>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</si>
  <si>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</si>
  <si>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</si>
  <si>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</si>
  <si>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</si>
  <si>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</si>
  <si>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</si>
  <si>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</si>
  <si>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</si>
  <si>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</si>
  <si>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</si>
  <si>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</si>
  <si>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</si>
  <si>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</si>
  <si>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</si>
  <si>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</si>
  <si>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</si>
  <si>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</si>
  <si>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</si>
  <si>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</si>
  <si>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</si>
  <si>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</si>
  <si>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</si>
  <si>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</si>
  <si>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</si>
  <si>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</si>
  <si>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</si>
  <si>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</si>
  <si>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</si>
  <si>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</si>
  <si>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</si>
  <si>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</si>
  <si>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</si>
  <si>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</si>
  <si>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</si>
  <si>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</si>
  <si>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</si>
  <si>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</si>
  <si>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</si>
  <si>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</si>
  <si>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</si>
  <si>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</si>
  <si>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</si>
  <si>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</si>
  <si>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</si>
  <si>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</si>
  <si>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</si>
  <si>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</si>
  <si>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</si>
  <si>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</si>
  <si>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</si>
  <si>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</si>
  <si>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</si>
  <si>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</si>
  <si>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</si>
  <si>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</si>
  <si>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</si>
  <si>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</si>
  <si>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</si>
  <si>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</si>
  <si>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</si>
  <si>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</si>
  <si>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</si>
  <si>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</si>
  <si>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</si>
  <si>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</si>
  <si>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</si>
  <si>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</si>
  <si>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</si>
  <si>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</si>
  <si>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</si>
  <si>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</si>
  <si>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</si>
  <si>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</si>
  <si>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</si>
  <si>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</si>
  <si>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</si>
  <si>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</si>
  <si>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</si>
  <si>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</si>
  <si>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</si>
  <si>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</si>
  <si>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</si>
  <si>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</si>
  <si>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</si>
  <si>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</si>
  <si>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</si>
  <si>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</si>
  <si>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</si>
  <si>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</si>
  <si>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</si>
  <si>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</si>
  <si>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</si>
  <si>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</si>
  <si>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</si>
  <si>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</si>
  <si>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</si>
  <si>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</si>
  <si>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</si>
  <si>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</si>
  <si>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</si>
  <si>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</si>
  <si>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</si>
  <si>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</si>
  <si>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</si>
  <si>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</si>
  <si>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</si>
  <si>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</si>
  <si>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</si>
  <si>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</si>
  <si>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</si>
  <si>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</si>
  <si>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</si>
  <si>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</si>
  <si>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</si>
  <si>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</si>
  <si>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</si>
  <si>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</si>
  <si>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</si>
  <si>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</si>
  <si>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</si>
  <si>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</si>
  <si>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</si>
  <si>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</si>
  <si>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</si>
  <si>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</si>
  <si>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</si>
  <si>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</si>
  <si>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</si>
  <si>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</si>
  <si>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</si>
  <si>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</si>
  <si>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</si>
  <si>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</si>
  <si>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</si>
  <si>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</si>
  <si>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</si>
  <si>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</si>
  <si>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</si>
  <si>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</si>
  <si>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</si>
  <si>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</si>
  <si>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</si>
  <si>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</si>
  <si>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</si>
  <si>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</si>
  <si>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</si>
  <si>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</si>
  <si>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</si>
  <si>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</si>
  <si>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</si>
  <si>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</si>
  <si>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</si>
  <si>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</si>
  <si>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</si>
  <si>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</si>
  <si>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</si>
  <si>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</si>
  <si>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</si>
  <si>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</si>
  <si>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</si>
  <si>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</si>
  <si>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</si>
  <si>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</si>
  <si>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</si>
  <si>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</si>
  <si>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</si>
  <si>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</si>
  <si>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</si>
  <si>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</si>
  <si>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</si>
  <si>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</si>
  <si>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</si>
  <si>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</si>
  <si>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</si>
  <si>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</si>
  <si>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</si>
  <si>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</si>
  <si>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</si>
  <si>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</si>
  <si>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</si>
  <si>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</si>
  <si>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</si>
  <si>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</si>
  <si>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</si>
  <si>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</si>
  <si>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</si>
  <si>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</si>
  <si>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</si>
  <si>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</si>
  <si>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</si>
  <si>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</si>
  <si>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</si>
  <si>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</si>
  <si>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</si>
  <si>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</si>
  <si>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</si>
  <si>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</si>
  <si>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</si>
  <si>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</si>
  <si>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</si>
  <si>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</si>
  <si>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</si>
  <si>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</si>
  <si>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</si>
  <si>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</si>
  <si>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</si>
  <si>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</si>
  <si>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</si>
  <si>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</si>
  <si>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</si>
  <si>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</si>
  <si>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</si>
  <si>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</si>
  <si>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</si>
  <si>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</si>
  <si>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</si>
  <si>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</si>
  <si>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</si>
  <si>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</si>
  <si>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</si>
  <si>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</si>
  <si>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</si>
  <si>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</si>
  <si>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</si>
  <si>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</si>
  <si>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</si>
  <si>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</si>
  <si>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</si>
  <si>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</si>
  <si>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</si>
  <si>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</si>
  <si>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</si>
  <si>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</si>
  <si>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</si>
  <si>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</si>
  <si>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</si>
  <si>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</si>
  <si>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</si>
  <si>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</si>
  <si>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</si>
  <si>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</si>
  <si>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</si>
  <si>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</si>
  <si>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</si>
  <si>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</si>
  <si>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</si>
  <si>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</si>
  <si>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</si>
  <si>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</si>
  <si>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</si>
  <si>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</si>
  <si>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</si>
  <si>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</si>
  <si>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</si>
  <si>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</si>
  <si>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</si>
  <si>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</si>
  <si>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</si>
  <si>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</si>
  <si>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</si>
  <si>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</si>
  <si>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</si>
  <si>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</si>
  <si>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</si>
  <si>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</si>
  <si>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</si>
  <si>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</si>
  <si>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</si>
  <si>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</si>
  <si>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</si>
  <si>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</si>
  <si>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</si>
  <si>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</si>
  <si>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</si>
  <si>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</si>
  <si>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</si>
  <si>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</si>
  <si>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</si>
  <si>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</si>
  <si>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</si>
  <si>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</si>
  <si>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</si>
  <si>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</si>
  <si>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</si>
  <si>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</si>
  <si>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</si>
  <si>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</si>
  <si>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</si>
  <si>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</si>
  <si>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</si>
  <si>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</si>
  <si>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</si>
  <si>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</si>
  <si>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</si>
  <si>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</si>
  <si>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</si>
  <si>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</si>
  <si>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</si>
  <si>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</si>
  <si>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</si>
  <si>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</si>
  <si>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</si>
  <si>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</si>
  <si>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</si>
  <si>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</si>
  <si>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</si>
  <si>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</si>
  <si>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</si>
  <si>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</si>
  <si>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</si>
  <si>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</si>
  <si>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</si>
  <si>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</si>
  <si>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</si>
  <si>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</si>
  <si>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</si>
  <si>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</si>
  <si>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</si>
  <si>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</si>
  <si>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</si>
  <si>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</si>
  <si>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</si>
  <si>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</si>
  <si>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</si>
  <si>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</si>
  <si>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</si>
  <si>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</si>
  <si>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</si>
  <si>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</si>
  <si>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</si>
  <si>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</si>
  <si>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</si>
  <si>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</si>
  <si>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</si>
  <si>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</si>
  <si>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</si>
  <si>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</si>
  <si>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</si>
  <si>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</si>
  <si>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</si>
  <si>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</si>
  <si>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</si>
  <si>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</si>
  <si>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</si>
  <si>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</si>
  <si>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</si>
  <si>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</si>
  <si>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</si>
  <si>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</si>
  <si>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</si>
  <si>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</si>
  <si>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</si>
  <si>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</si>
  <si>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</si>
  <si>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</si>
  <si>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</si>
  <si>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</si>
  <si>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</si>
  <si>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</si>
  <si>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</si>
  <si>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</si>
  <si>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</si>
  <si>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</si>
  <si>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</si>
  <si>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</si>
  <si>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</si>
  <si>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</si>
  <si>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</si>
  <si>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</si>
  <si>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</si>
  <si>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</si>
  <si>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</si>
  <si>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</si>
  <si>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</si>
  <si>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</si>
  <si>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</si>
  <si>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</si>
  <si>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</si>
  <si>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</si>
  <si>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</si>
  <si>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</si>
  <si>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</si>
  <si>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</si>
  <si>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</si>
  <si>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</si>
  <si>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</si>
  <si>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</si>
  <si>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</si>
  <si>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</si>
  <si>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</si>
  <si>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</si>
  <si>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</si>
  <si>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</si>
  <si>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</si>
  <si>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</si>
  <si>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</si>
  <si>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</si>
  <si>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</si>
  <si>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</si>
  <si>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</si>
  <si>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</si>
  <si>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</si>
  <si>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</si>
  <si>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</si>
  <si>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</si>
  <si>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</si>
  <si>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</si>
  <si>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</si>
  <si>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</si>
  <si>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</si>
  <si>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</si>
  <si>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</si>
  <si>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</si>
  <si>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</si>
  <si>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</si>
  <si>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</si>
  <si>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</si>
  <si>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</si>
  <si>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</si>
  <si>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</si>
  <si>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</si>
  <si>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</si>
  <si>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</si>
  <si>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</si>
  <si>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</si>
  <si>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</si>
  <si>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</si>
  <si>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</si>
  <si>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</si>
  <si>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</si>
  <si>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</si>
  <si>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</si>
  <si>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</si>
  <si>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</si>
  <si>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</si>
  <si>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</si>
  <si>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</si>
  <si>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</si>
  <si>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</si>
  <si>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</si>
  <si>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</si>
  <si>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</si>
  <si>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</si>
  <si>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</si>
  <si>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</si>
  <si>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</si>
  <si>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</si>
  <si>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</si>
  <si>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</si>
  <si>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</si>
  <si>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</si>
  <si>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</si>
  <si>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</si>
  <si>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</si>
  <si>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</si>
  <si>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</si>
  <si>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</si>
  <si>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</si>
  <si>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</si>
  <si>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</si>
  <si>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</si>
  <si>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</si>
  <si>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</si>
  <si>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</si>
  <si>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</si>
  <si>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</si>
  <si>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</si>
  <si>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</si>
  <si>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</si>
  <si>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</si>
  <si>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</si>
  <si>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</si>
  <si>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</si>
  <si>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</si>
  <si>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</si>
  <si>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</si>
  <si>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</si>
  <si>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</si>
  <si>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</si>
  <si>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</si>
  <si>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</si>
  <si>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</si>
  <si>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</si>
  <si>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</si>
  <si>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</si>
  <si>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</si>
  <si>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</si>
  <si>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</si>
  <si>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</si>
  <si>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</si>
  <si>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</si>
  <si>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</si>
  <si>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</si>
  <si>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</si>
  <si>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</si>
  <si>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</si>
  <si>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</si>
  <si>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</si>
  <si>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</si>
  <si>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</si>
  <si>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</si>
  <si>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</si>
  <si>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</si>
  <si>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</si>
  <si>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</si>
  <si>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</si>
  <si>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</si>
  <si>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</si>
  <si>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</si>
  <si>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</si>
  <si>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</si>
  <si>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</si>
  <si>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</si>
  <si>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</si>
  <si>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</si>
  <si>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</si>
  <si>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</si>
  <si>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</si>
  <si>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</si>
  <si>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</si>
  <si>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</si>
  <si>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</si>
  <si>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</si>
  <si>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</si>
  <si>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</si>
  <si>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</si>
  <si>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</si>
  <si>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</si>
  <si>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</si>
  <si>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</si>
  <si>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</si>
  <si>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</si>
  <si>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</si>
  <si>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</si>
  <si>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</si>
  <si>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</si>
  <si>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</si>
  <si>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</si>
  <si>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</si>
  <si>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</si>
  <si>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</si>
  <si>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</si>
  <si>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</si>
  <si>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</si>
  <si>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</si>
  <si>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</si>
  <si>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</si>
  <si>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</si>
  <si>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</si>
  <si>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</si>
  <si>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</si>
  <si>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</si>
  <si>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</si>
  <si>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</si>
  <si>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</si>
  <si>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</si>
  <si>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</si>
  <si>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</si>
  <si>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</si>
  <si>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</si>
  <si>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</si>
  <si>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</si>
  <si>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</si>
  <si>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</si>
  <si>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</si>
  <si>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</si>
  <si>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</si>
  <si>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</si>
  <si>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</si>
  <si>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</si>
  <si>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</si>
  <si>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</si>
  <si>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</si>
  <si>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</si>
  <si>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</si>
  <si>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</si>
  <si>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</si>
  <si>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</si>
  <si>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</si>
  <si>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</si>
  <si>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</si>
  <si>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</si>
  <si>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</si>
  <si>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</si>
  <si>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</si>
  <si>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</si>
  <si>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</si>
  <si>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</si>
  <si>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</si>
  <si>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</si>
  <si>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</si>
  <si>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</si>
  <si>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</si>
  <si>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</si>
  <si>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</si>
  <si>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</si>
  <si>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</si>
  <si>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</si>
  <si>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</si>
  <si>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</si>
  <si>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</si>
  <si>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</si>
  <si>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</si>
  <si>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</si>
  <si>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</si>
  <si>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</si>
  <si>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</si>
  <si>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</si>
  <si>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</si>
  <si>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</si>
  <si>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</si>
  <si>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</si>
  <si>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</si>
  <si>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</si>
  <si>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</si>
  <si>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</si>
  <si>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</si>
  <si>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</si>
  <si>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</si>
  <si>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</si>
  <si>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</si>
  <si>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</si>
  <si>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</si>
  <si>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</si>
  <si>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</si>
  <si>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</si>
  <si>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</si>
  <si>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</si>
  <si>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</si>
  <si>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</si>
  <si>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</si>
  <si>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</si>
  <si>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</si>
  <si>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</si>
  <si>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</si>
  <si>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</si>
  <si>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</si>
  <si>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</si>
  <si>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</si>
  <si>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</si>
  <si>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</si>
  <si>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</si>
  <si>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</si>
  <si>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</si>
  <si>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</si>
  <si>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</si>
  <si>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</si>
  <si>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</si>
  <si>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</si>
  <si>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</si>
  <si>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</si>
  <si>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</si>
  <si>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</si>
  <si>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</si>
  <si>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</si>
  <si>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</si>
  <si>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</si>
  <si>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</si>
  <si>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</si>
  <si>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</si>
  <si>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</si>
  <si>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</si>
  <si>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</si>
  <si>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</si>
  <si>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</si>
  <si>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</si>
  <si>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</si>
  <si>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</si>
  <si>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</si>
  <si>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</si>
  <si>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</si>
  <si>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</si>
  <si>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</si>
  <si>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</si>
  <si>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</si>
  <si>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</si>
  <si>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</si>
  <si>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</si>
  <si>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</si>
  <si>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</si>
  <si>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</si>
  <si>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</si>
  <si>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</si>
  <si>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</si>
  <si>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</si>
  <si>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</si>
  <si>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</si>
  <si>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</si>
  <si>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</si>
  <si>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</si>
  <si>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</si>
  <si>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</si>
  <si>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</si>
  <si>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</si>
  <si>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</si>
  <si>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</si>
  <si>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</si>
  <si>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</si>
  <si>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</si>
  <si>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</si>
  <si>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</si>
  <si>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</si>
  <si>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</si>
  <si>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</si>
  <si>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</si>
  <si>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</si>
  <si>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</si>
  <si>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</si>
  <si>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</si>
  <si>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</si>
  <si>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</si>
  <si>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</si>
  <si>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</si>
  <si>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</si>
  <si>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</si>
  <si>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</si>
  <si>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</si>
  <si>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</si>
  <si>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</si>
  <si>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</si>
  <si>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</si>
  <si>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</si>
  <si>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</si>
  <si>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</si>
  <si>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</si>
  <si>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</si>
  <si>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</si>
  <si>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</si>
  <si>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</si>
  <si>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</si>
  <si>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</si>
  <si>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</si>
  <si>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</si>
  <si>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</si>
  <si>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</si>
  <si>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</si>
  <si>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</si>
  <si>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</si>
  <si>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</si>
  <si>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</si>
  <si>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</si>
  <si>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</si>
  <si>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</si>
  <si>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</si>
  <si>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</si>
  <si>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</si>
  <si>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</si>
  <si>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</si>
  <si>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</si>
  <si>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</si>
  <si>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</si>
  <si>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</si>
  <si>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</si>
  <si>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</si>
  <si>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</si>
  <si>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</si>
  <si>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</si>
  <si>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</si>
  <si>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</si>
  <si>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</si>
  <si>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</si>
  <si>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</si>
  <si>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</si>
  <si>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</si>
  <si>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</si>
  <si>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</si>
  <si>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</si>
  <si>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</si>
  <si>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</si>
  <si>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</si>
  <si>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</si>
  <si>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</si>
  <si>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</si>
  <si>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</si>
  <si>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</si>
  <si>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</si>
  <si>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</si>
  <si>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</si>
  <si>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</si>
  <si>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</si>
  <si>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</si>
  <si>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</si>
  <si>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</si>
  <si>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</si>
  <si>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</si>
  <si>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</si>
  <si>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</si>
  <si>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</si>
  <si>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</si>
  <si>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</si>
  <si>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</si>
  <si>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</si>
  <si>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</si>
  <si>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</si>
  <si>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</si>
  <si>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</si>
  <si>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</si>
  <si>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</si>
  <si>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</si>
  <si>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</si>
  <si>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</si>
  <si>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</si>
  <si>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</si>
  <si>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</si>
  <si>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</si>
  <si>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</si>
  <si>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</si>
  <si>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</si>
  <si>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</si>
  <si>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</si>
  <si>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</si>
  <si>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</si>
  <si>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</si>
  <si>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</si>
  <si>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</si>
  <si>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</si>
  <si>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</si>
  <si>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</si>
  <si>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</si>
  <si>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</si>
  <si>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</si>
  <si>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</si>
  <si>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</si>
  <si>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</si>
  <si>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</si>
  <si>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</si>
  <si>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</si>
  <si>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</si>
  <si>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</si>
  <si>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</si>
  <si>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</si>
  <si>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</si>
  <si>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</si>
  <si>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</si>
  <si>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</si>
  <si>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</si>
  <si>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</si>
  <si>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</si>
  <si>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</si>
  <si>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</si>
  <si>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</si>
  <si>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</si>
  <si>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</si>
  <si>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</si>
  <si>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</si>
  <si>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</si>
  <si>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</si>
  <si>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</si>
  <si>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</si>
  <si>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</si>
  <si>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</si>
  <si>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</si>
  <si>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</si>
  <si>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</si>
  <si>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</si>
  <si>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</si>
  <si>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</si>
  <si>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</si>
  <si>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</si>
  <si>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</si>
  <si>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</si>
  <si>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</si>
  <si>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</si>
  <si>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</si>
  <si>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</si>
  <si>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</si>
  <si>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</si>
  <si>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</si>
  <si>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</si>
  <si>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</si>
  <si>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</si>
  <si>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</si>
  <si>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</si>
  <si>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</si>
  <si>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</si>
  <si>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</si>
  <si>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</si>
  <si>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</si>
  <si>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</si>
  <si>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</si>
  <si>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</si>
  <si>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</si>
  <si>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</si>
  <si>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</si>
  <si>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</si>
  <si>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</si>
  <si>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</si>
  <si>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</si>
  <si>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</si>
  <si>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</si>
  <si>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</si>
  <si>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</si>
  <si>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</si>
  <si>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</si>
  <si>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</si>
  <si>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</si>
  <si>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</si>
  <si>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</si>
  <si>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</si>
  <si>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</si>
  <si>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</si>
  <si>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</si>
  <si>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</si>
  <si>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</si>
  <si>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</si>
  <si>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</si>
  <si>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</si>
  <si>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</si>
  <si>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</si>
  <si>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</si>
  <si>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</si>
  <si>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</si>
  <si>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</si>
  <si>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</si>
  <si>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</si>
  <si>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</si>
  <si>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</si>
  <si>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</si>
  <si>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</si>
  <si>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</si>
  <si>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</si>
  <si>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</si>
  <si>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</si>
  <si>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</si>
  <si>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</si>
  <si>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</si>
  <si>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</si>
  <si>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</si>
  <si>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</si>
  <si>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</si>
  <si>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</si>
  <si>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</si>
  <si>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</si>
  <si>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</si>
  <si>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</si>
  <si>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</si>
  <si>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</si>
  <si>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</si>
  <si>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</si>
  <si>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</si>
  <si>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</si>
  <si>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</si>
  <si>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</si>
  <si>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</si>
  <si>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</si>
  <si>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</si>
  <si>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</si>
  <si>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</si>
  <si>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</si>
  <si>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</si>
  <si>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</si>
  <si>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</si>
  <si>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</si>
  <si>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</si>
  <si>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</si>
  <si>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</si>
  <si>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</si>
  <si>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</si>
  <si>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</si>
  <si>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</si>
  <si>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</si>
  <si>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</si>
  <si>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</si>
  <si>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</si>
  <si>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</si>
  <si>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</si>
  <si>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</si>
  <si>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</si>
  <si>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</si>
  <si>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</si>
  <si>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</si>
  <si>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</si>
  <si>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</si>
  <si>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</si>
  <si>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</si>
  <si>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</si>
  <si>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</si>
  <si>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</si>
  <si>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</si>
  <si>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</si>
  <si>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</si>
  <si>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</si>
  <si>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</si>
  <si>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</si>
  <si>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</si>
  <si>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</si>
  <si>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</si>
  <si>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</si>
  <si>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</si>
  <si>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</si>
  <si>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</si>
  <si>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</si>
  <si>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</si>
  <si>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</si>
  <si>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</si>
  <si>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</si>
  <si>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</si>
  <si>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</si>
  <si>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</si>
  <si>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</si>
  <si>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</si>
  <si>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</si>
  <si>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</si>
  <si>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</si>
  <si>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</si>
  <si>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</si>
  <si>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</si>
  <si>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</si>
  <si>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</si>
  <si>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</si>
  <si>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</si>
  <si>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</si>
  <si>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</si>
  <si>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</si>
  <si>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</si>
  <si>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</si>
  <si>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</si>
  <si>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</si>
  <si>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</si>
  <si>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</si>
  <si>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</si>
  <si>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</si>
  <si>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</si>
  <si>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</si>
  <si>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</si>
  <si>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</si>
  <si>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</si>
  <si>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</si>
  <si>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</si>
  <si>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</si>
  <si>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</si>
  <si>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</si>
  <si>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</si>
  <si>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</si>
  <si>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</si>
  <si>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</si>
  <si>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</si>
  <si>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</si>
  <si>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</si>
  <si>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</si>
  <si>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</si>
  <si>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</si>
  <si>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</si>
  <si>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</si>
  <si>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</si>
  <si>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</si>
  <si>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</si>
  <si>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</si>
  <si>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</si>
  <si>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</si>
  <si>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</si>
  <si>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</si>
  <si>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</si>
  <si>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</si>
  <si>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</si>
  <si>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</si>
  <si>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</si>
  <si>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</si>
  <si>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</si>
  <si>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</si>
  <si>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</si>
  <si>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</si>
  <si>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</si>
  <si>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</si>
  <si>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</si>
  <si>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</si>
  <si>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</si>
  <si>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</si>
  <si>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</si>
  <si>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</si>
  <si>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</si>
  <si>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</si>
  <si>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</si>
  <si>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</si>
  <si>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</si>
  <si>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</si>
  <si>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</si>
  <si>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</si>
  <si>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</si>
  <si>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</si>
  <si>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</si>
  <si>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</si>
  <si>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</si>
  <si>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</si>
  <si>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</si>
  <si>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</si>
  <si>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</si>
  <si>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</si>
  <si>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</si>
  <si>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</si>
  <si>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</si>
  <si>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</si>
  <si>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</si>
  <si>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</si>
  <si>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</si>
  <si>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</si>
  <si>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</si>
  <si>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</si>
  <si>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</si>
  <si>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</si>
  <si>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</si>
  <si>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</si>
  <si>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</si>
  <si>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</si>
  <si>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</si>
  <si>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</si>
  <si>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</si>
  <si>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</si>
  <si>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</si>
  <si>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</si>
  <si>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</si>
  <si>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</si>
  <si>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</si>
  <si>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</si>
  <si>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</si>
  <si>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</si>
  <si>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</si>
  <si>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</si>
  <si>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</si>
  <si>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</si>
  <si>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</si>
  <si>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</si>
  <si>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</si>
  <si>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</si>
  <si>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</si>
  <si>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</si>
  <si>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</si>
  <si>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</si>
  <si>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</si>
  <si>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</si>
  <si>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</si>
  <si>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</si>
  <si>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</si>
  <si>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</si>
  <si>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</si>
  <si>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</si>
  <si>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</si>
  <si>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</si>
  <si>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</si>
  <si>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</si>
  <si>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</si>
  <si>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</si>
  <si>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</si>
  <si>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</si>
  <si>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</si>
  <si>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</si>
  <si>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</si>
  <si>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</si>
  <si>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</si>
  <si>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</si>
  <si>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</si>
  <si>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</si>
  <si>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</si>
  <si>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</si>
  <si>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</si>
  <si>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</si>
  <si>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</si>
  <si>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</si>
  <si>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</si>
  <si>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</si>
  <si>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</si>
  <si>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</si>
  <si>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</si>
  <si>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</si>
  <si>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</si>
  <si>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</si>
  <si>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</si>
  <si>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</si>
  <si>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</si>
  <si>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</si>
  <si>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</si>
  <si>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</si>
  <si>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</si>
  <si>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</si>
  <si>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</si>
  <si>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</si>
  <si>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</si>
  <si>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</si>
  <si>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</si>
  <si>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</si>
  <si>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</si>
  <si>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</si>
  <si>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</si>
  <si>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</si>
  <si>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</si>
  <si>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</si>
  <si>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</si>
  <si>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</si>
  <si>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</si>
  <si>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</si>
  <si>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</si>
  <si>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</si>
  <si>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</si>
  <si>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</si>
  <si>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</si>
  <si>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</si>
  <si>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</si>
  <si>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</si>
  <si>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</si>
  <si>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</si>
  <si>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</si>
  <si>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</si>
  <si>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</si>
  <si>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</si>
  <si>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</si>
  <si>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</si>
  <si>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</si>
  <si>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</si>
  <si>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</si>
  <si>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</si>
  <si>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</si>
  <si>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</si>
  <si>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</si>
  <si>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</si>
  <si>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</si>
  <si>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</si>
  <si>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</si>
  <si>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</si>
  <si>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</si>
  <si>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</si>
  <si>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</si>
  <si>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</si>
  <si>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</si>
  <si>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</si>
  <si>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</si>
  <si>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</si>
  <si>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</si>
  <si>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</si>
  <si>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</si>
  <si>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</si>
  <si>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</si>
  <si>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</si>
  <si>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</si>
  <si>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</si>
  <si>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</si>
  <si>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</si>
  <si>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</si>
  <si>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</si>
  <si>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</si>
  <si>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</si>
  <si>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</si>
  <si>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</si>
  <si>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</si>
  <si>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</si>
  <si>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</si>
  <si>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</si>
  <si>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</si>
  <si>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</si>
  <si>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</si>
  <si>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</si>
  <si>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</si>
  <si>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</si>
  <si>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</si>
  <si>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</si>
  <si>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</si>
  <si>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</si>
  <si>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</si>
  <si>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</si>
  <si>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</si>
  <si>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</si>
  <si>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</si>
  <si>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</si>
  <si>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</si>
  <si>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</si>
  <si>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</si>
  <si>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</si>
  <si>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</si>
  <si>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</si>
  <si>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</si>
  <si>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</si>
  <si>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</si>
  <si>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</si>
  <si>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</si>
  <si>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</si>
  <si>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</si>
  <si>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</si>
  <si>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</si>
  <si>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</si>
  <si>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</si>
  <si>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</si>
  <si>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</si>
  <si>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</si>
  <si>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</si>
  <si>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</si>
  <si>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</si>
  <si>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</si>
  <si>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</si>
  <si>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</si>
  <si>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</si>
  <si>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</si>
  <si>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</si>
  <si>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</si>
  <si>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</si>
  <si>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</si>
  <si>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</si>
  <si>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</si>
  <si>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</si>
  <si>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</si>
  <si>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</si>
  <si>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</si>
  <si>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</si>
  <si>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</si>
  <si>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</si>
  <si>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</si>
  <si>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</si>
  <si>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</si>
  <si>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</si>
  <si>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</si>
  <si>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</si>
  <si>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</si>
  <si>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</si>
  <si>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</si>
  <si>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</si>
  <si>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</si>
  <si>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</si>
  <si>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</si>
  <si>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</si>
  <si>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</si>
  <si>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</si>
  <si>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</si>
  <si>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</si>
  <si>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</si>
  <si>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</si>
  <si>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</si>
  <si>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</si>
  <si>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</si>
  <si>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</si>
  <si>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</si>
  <si>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</si>
  <si>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</si>
  <si>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</si>
  <si>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</si>
  <si>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</si>
  <si>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</si>
  <si>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</si>
  <si>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</si>
  <si>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</si>
  <si>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</si>
  <si>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</si>
  <si>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</si>
  <si>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</si>
  <si>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</si>
  <si>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</si>
  <si>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</si>
  <si>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</si>
  <si>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</si>
  <si>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</si>
  <si>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</si>
  <si>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</si>
  <si>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</si>
  <si>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</si>
  <si>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</si>
  <si>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</si>
  <si>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</si>
  <si>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</si>
  <si>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</si>
  <si>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</si>
  <si>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</si>
  <si>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</si>
  <si>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</si>
  <si>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</si>
  <si>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</si>
  <si>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</si>
  <si>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</si>
  <si>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</si>
  <si>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</si>
  <si>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</si>
  <si>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</si>
  <si>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</si>
  <si>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</si>
  <si>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</si>
  <si>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</si>
  <si>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</si>
  <si>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</si>
  <si>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</si>
  <si>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</si>
  <si>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</si>
  <si>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</si>
  <si>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</si>
  <si>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</si>
  <si>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</si>
  <si>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</si>
  <si>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</si>
  <si>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</si>
  <si>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</si>
  <si>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</si>
  <si>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</si>
  <si>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</si>
  <si>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</si>
  <si>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</si>
  <si>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</si>
  <si>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</si>
  <si>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</si>
  <si>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</si>
  <si>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</si>
  <si>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</si>
  <si>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</si>
  <si>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</si>
  <si>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</si>
  <si>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</si>
  <si>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</si>
  <si>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</si>
  <si>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</si>
  <si>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</si>
  <si>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</si>
  <si>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</si>
  <si>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</si>
  <si>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</si>
  <si>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</si>
  <si>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</si>
  <si>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</si>
  <si>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</si>
  <si>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</si>
  <si>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</si>
  <si>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</si>
  <si>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</si>
  <si>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</si>
  <si>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</si>
  <si>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</si>
  <si>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</si>
  <si>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</si>
  <si>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</si>
  <si>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</si>
  <si>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</si>
  <si>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</si>
  <si>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</si>
  <si>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</si>
  <si>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</si>
  <si>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</si>
  <si>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</si>
  <si>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</si>
  <si>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</si>
  <si>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</si>
  <si>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</si>
  <si>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</si>
  <si>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</si>
  <si>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</si>
  <si>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</si>
  <si>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</si>
  <si>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</si>
  <si>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</si>
  <si>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</si>
  <si>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</si>
  <si>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</si>
  <si>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</si>
  <si>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</si>
  <si>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</si>
  <si>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</si>
  <si>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</si>
  <si>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</si>
  <si>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</si>
  <si>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</si>
  <si>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</si>
  <si>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</si>
  <si>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</si>
  <si>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</si>
  <si>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</si>
  <si>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</si>
  <si>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</si>
  <si>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</si>
  <si>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</si>
  <si>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</si>
  <si>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</si>
  <si>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</si>
  <si>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</si>
  <si>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</si>
  <si>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</si>
  <si>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</si>
  <si>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</si>
  <si>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</si>
  <si>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</si>
  <si>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</si>
  <si>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</si>
  <si>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</si>
  <si>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</si>
  <si>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</si>
  <si>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</si>
  <si>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</si>
  <si>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</si>
  <si>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</si>
  <si>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</si>
  <si>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</si>
  <si>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</si>
  <si>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</si>
  <si>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</si>
  <si>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</si>
  <si>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</si>
  <si>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</si>
  <si>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</si>
  <si>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</si>
  <si>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</si>
  <si>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</si>
  <si>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</si>
  <si>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</si>
  <si>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</si>
  <si>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</si>
  <si>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</si>
  <si>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</si>
  <si>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</si>
  <si>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</si>
  <si>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</si>
  <si>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</si>
  <si>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</si>
  <si>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</si>
  <si>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</si>
  <si>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</si>
  <si>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</si>
  <si>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</si>
  <si>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</si>
  <si>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</si>
  <si>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</si>
  <si>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</si>
  <si>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</si>
  <si>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</si>
  <si>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</si>
  <si>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</si>
  <si>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</si>
  <si>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</si>
  <si>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</si>
  <si>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</si>
  <si>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</si>
  <si>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</si>
  <si>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</si>
  <si>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</si>
  <si>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</si>
  <si>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</si>
  <si>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</si>
  <si>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</si>
  <si>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</si>
  <si>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</si>
  <si>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</si>
  <si>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</si>
  <si>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</si>
  <si>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</si>
  <si>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</si>
  <si>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</si>
  <si>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</si>
  <si>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</si>
  <si>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</si>
  <si>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</si>
  <si>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</si>
  <si>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</si>
  <si>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</si>
  <si>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</si>
  <si>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</si>
  <si>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</si>
  <si>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</si>
  <si>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</si>
  <si>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</si>
  <si>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</si>
  <si>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</si>
  <si>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</si>
  <si>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</si>
  <si>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</si>
  <si>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</si>
  <si>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</si>
  <si>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</si>
  <si>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</si>
  <si>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</si>
  <si>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</si>
  <si>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</si>
  <si>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</si>
  <si>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</si>
  <si>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</si>
  <si>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</si>
  <si>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</si>
  <si>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</si>
  <si>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</si>
  <si>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</si>
  <si>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</si>
  <si>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</si>
  <si>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</si>
  <si>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</si>
  <si>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</si>
  <si>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</si>
  <si>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</si>
  <si>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</si>
  <si>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</si>
  <si>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</si>
  <si>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</si>
  <si>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</si>
  <si>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</si>
  <si>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</si>
  <si>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</si>
  <si>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</si>
  <si>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</si>
  <si>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</si>
  <si>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</si>
  <si>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</si>
  <si>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</si>
  <si>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</si>
  <si>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</si>
  <si>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</si>
  <si>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</si>
  <si>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</si>
  <si>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</si>
  <si>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</si>
  <si>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</si>
  <si>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</si>
  <si>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</si>
  <si>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</si>
  <si>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</si>
  <si>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</si>
  <si>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</si>
  <si>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</si>
  <si>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</si>
  <si>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</si>
  <si>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</si>
  <si>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</si>
  <si>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</si>
  <si>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</si>
  <si>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</si>
  <si>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</si>
  <si>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</si>
  <si>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</si>
  <si>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</si>
  <si>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</si>
  <si>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</si>
  <si>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</si>
  <si>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</si>
  <si>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</si>
  <si>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</si>
  <si>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</si>
  <si>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</si>
  <si>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</si>
  <si>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</si>
  <si>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</si>
  <si>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</si>
  <si>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</si>
  <si>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</si>
  <si>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</si>
  <si>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</si>
  <si>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</si>
  <si>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</si>
  <si>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</si>
  <si>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</si>
  <si>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</si>
  <si>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</si>
  <si>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</si>
  <si>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</si>
  <si>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</si>
  <si>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</si>
  <si>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</si>
  <si>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</si>
  <si>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</si>
  <si>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</si>
  <si>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</si>
  <si>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</si>
  <si>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</si>
  <si>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</si>
  <si>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</si>
  <si>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</si>
  <si>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</si>
  <si>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</si>
  <si>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</si>
  <si>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</si>
  <si>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</si>
  <si>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</si>
  <si>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</si>
  <si>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</si>
  <si>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</si>
  <si>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</si>
  <si>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</si>
  <si>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</si>
  <si>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</si>
  <si>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</si>
  <si>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</si>
  <si>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</si>
  <si>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</si>
  <si>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</si>
  <si>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</si>
  <si>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</si>
  <si>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</si>
  <si>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</si>
  <si>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</si>
  <si>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</si>
  <si>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</si>
  <si>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</si>
  <si>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</si>
  <si>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</si>
  <si>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</si>
  <si>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</si>
  <si>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</si>
  <si>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</si>
  <si>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</si>
  <si>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</si>
  <si>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</si>
  <si>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</si>
  <si>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</si>
  <si>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</si>
  <si>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</si>
  <si>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</si>
  <si>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</si>
  <si>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</si>
  <si>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</si>
  <si>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</si>
  <si>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</si>
  <si>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</si>
  <si>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</si>
  <si>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</si>
  <si>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</si>
  <si>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</si>
  <si>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</si>
  <si>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</si>
  <si>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</si>
  <si>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</si>
  <si>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</si>
  <si>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</si>
  <si>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</si>
  <si>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</si>
  <si>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</si>
  <si>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</si>
  <si>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</si>
  <si>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</si>
  <si>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</si>
  <si>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</si>
  <si>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</si>
  <si>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</si>
  <si>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</si>
  <si>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</si>
  <si>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</si>
  <si>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</si>
  <si>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</si>
  <si>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</si>
  <si>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</si>
  <si>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</si>
  <si>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</si>
  <si>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</si>
  <si>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</si>
  <si>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</si>
  <si>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</si>
  <si>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</si>
  <si>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</si>
  <si>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</si>
  <si>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</si>
  <si>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</si>
  <si>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</si>
  <si>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</si>
  <si>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</si>
  <si>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</si>
  <si>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</si>
  <si>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</si>
  <si>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</si>
  <si>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</si>
  <si>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</si>
  <si>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</si>
  <si>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</si>
  <si>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</si>
  <si>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</si>
  <si>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</si>
  <si>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</si>
  <si>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</si>
  <si>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</si>
  <si>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</si>
  <si>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</si>
  <si>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</si>
  <si>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</si>
  <si>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</si>
  <si>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</si>
  <si>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</si>
  <si>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</si>
  <si>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</si>
  <si>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</si>
  <si>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</si>
  <si>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</si>
  <si>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</si>
  <si>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</si>
  <si>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</si>
  <si>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</si>
  <si>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</si>
  <si>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</si>
  <si>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</si>
  <si>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</si>
  <si>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</si>
  <si>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</si>
  <si>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</si>
  <si>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</si>
  <si>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</si>
  <si>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</si>
  <si>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</si>
  <si>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</si>
  <si>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</si>
  <si>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</si>
  <si>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</si>
  <si>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</si>
  <si>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</si>
  <si>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</si>
  <si>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</si>
  <si>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</si>
  <si>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</si>
  <si>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</si>
  <si>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</si>
  <si>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</si>
  <si>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</si>
  <si>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</si>
  <si>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</si>
  <si>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</si>
  <si>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</si>
  <si>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</si>
  <si>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</si>
  <si>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</si>
  <si>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</si>
  <si>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</si>
  <si>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</si>
  <si>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</si>
  <si>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</si>
  <si>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</si>
  <si>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</si>
  <si>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</si>
  <si>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</si>
  <si>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</si>
  <si>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</si>
  <si>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</si>
  <si>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</si>
  <si>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</si>
  <si>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</si>
  <si>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</si>
  <si>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</si>
  <si>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</si>
  <si>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</si>
  <si>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</si>
  <si>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</si>
  <si>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</si>
  <si>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</si>
  <si>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</si>
  <si>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</si>
  <si>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</si>
  <si>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</si>
  <si>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</si>
  <si>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</si>
  <si>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</si>
  <si>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</si>
  <si>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</si>
  <si>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</si>
  <si>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</si>
  <si>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</si>
  <si>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</si>
  <si>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</si>
  <si>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</si>
  <si>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</si>
  <si>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</si>
  <si>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</si>
  <si>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</si>
  <si>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</si>
  <si>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</si>
  <si>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</si>
  <si>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</si>
  <si>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</si>
  <si>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</si>
  <si>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</si>
  <si>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</si>
  <si>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</si>
  <si>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</si>
  <si>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</si>
  <si>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</si>
  <si>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</si>
  <si>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</si>
  <si>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</si>
  <si>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</si>
  <si>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</si>
  <si>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</si>
  <si>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</si>
  <si>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</si>
  <si>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</si>
  <si>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</si>
  <si>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</si>
  <si>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</si>
  <si>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</si>
  <si>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</si>
  <si>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</si>
  <si>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</si>
  <si>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</si>
  <si>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</si>
  <si>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</si>
  <si>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</si>
  <si>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</si>
  <si>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</si>
  <si>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</si>
  <si>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</si>
  <si>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</si>
  <si>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</si>
  <si>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</si>
  <si>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</si>
  <si>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</si>
  <si>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</si>
  <si>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</si>
  <si>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</si>
  <si>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</si>
  <si>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</si>
  <si>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</si>
  <si>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</si>
  <si>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</si>
  <si>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</si>
  <si>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</si>
  <si>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</si>
  <si>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</si>
  <si>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</si>
  <si>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</si>
  <si>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</si>
  <si>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</si>
  <si>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</si>
  <si>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</si>
  <si>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</si>
  <si>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</si>
  <si>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</si>
  <si>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</si>
  <si>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</si>
  <si>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</si>
  <si>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</si>
  <si>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</si>
  <si>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</si>
  <si>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</si>
  <si>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</si>
  <si>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</si>
  <si>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</si>
  <si>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</si>
  <si>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</si>
  <si>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</si>
  <si>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</si>
  <si>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</si>
  <si>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</si>
  <si>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</si>
  <si>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</si>
  <si>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</si>
  <si>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</si>
  <si>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</si>
  <si>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</si>
  <si>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</si>
  <si>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</si>
  <si>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</si>
  <si>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</si>
  <si>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</si>
  <si>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</si>
  <si>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</si>
  <si>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</si>
  <si>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</si>
  <si>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</si>
  <si>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</si>
  <si>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</si>
  <si>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</si>
  <si>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</si>
  <si>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</si>
  <si>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</si>
  <si>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</si>
  <si>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</si>
  <si>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</si>
  <si>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</si>
  <si>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</si>
  <si>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</si>
  <si>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</si>
  <si>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</si>
  <si>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</si>
  <si>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</si>
  <si>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</si>
  <si>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</si>
  <si>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</si>
  <si>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</si>
  <si>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</si>
  <si>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</si>
  <si>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</si>
  <si>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</si>
  <si>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</si>
  <si>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</si>
  <si>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</si>
  <si>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</si>
  <si>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</si>
  <si>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</si>
  <si>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</si>
  <si>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</si>
  <si>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</si>
  <si>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</si>
  <si>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</si>
  <si>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</si>
  <si>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</si>
  <si>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</si>
  <si>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</si>
  <si>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</si>
  <si>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</si>
  <si>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</si>
  <si>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</si>
  <si>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</si>
  <si>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</si>
  <si>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</si>
  <si>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</si>
  <si>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</si>
  <si>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</si>
  <si>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</si>
  <si>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</si>
  <si>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</si>
  <si>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</si>
  <si>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</si>
  <si>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</si>
  <si>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</si>
  <si>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</si>
  <si>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</si>
  <si>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</si>
  <si>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</si>
  <si>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</si>
  <si>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</si>
  <si>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</si>
  <si>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</si>
  <si>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</si>
  <si>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</si>
  <si>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</si>
  <si>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</si>
  <si>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</si>
  <si>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</si>
  <si>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</si>
  <si>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</si>
  <si>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</si>
  <si>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</si>
  <si>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</si>
  <si>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</si>
  <si>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</si>
  <si>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</si>
  <si>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</si>
  <si>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</si>
  <si>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</si>
  <si>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</si>
  <si>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</si>
  <si>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</si>
  <si>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</si>
  <si>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</si>
  <si>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</si>
  <si>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</si>
  <si>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</si>
  <si>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</si>
  <si>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</si>
  <si>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</si>
  <si>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</si>
  <si>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</si>
  <si>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</si>
  <si>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</si>
  <si>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</si>
  <si>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</si>
  <si>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</si>
  <si>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</si>
  <si>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</si>
  <si>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</si>
  <si>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</si>
  <si>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</si>
  <si>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</si>
  <si>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</si>
  <si>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</si>
  <si>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</si>
  <si>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</si>
  <si>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</si>
  <si>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</si>
  <si>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</si>
  <si>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</si>
  <si>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</si>
  <si>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</si>
  <si>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</si>
  <si>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</si>
  <si>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</si>
  <si>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</si>
  <si>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</si>
  <si>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</si>
  <si>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</si>
  <si>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</si>
  <si>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</si>
  <si>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</si>
  <si>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</si>
  <si>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</si>
  <si>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</si>
  <si>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</si>
  <si>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</si>
  <si>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</si>
  <si>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</si>
  <si>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</si>
  <si>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</si>
  <si>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</si>
  <si>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</si>
  <si>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</si>
  <si>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</si>
  <si>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</si>
  <si>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</si>
  <si>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</si>
  <si>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</si>
  <si>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</si>
  <si>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</si>
  <si>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</si>
  <si>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</si>
  <si>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</si>
  <si>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</si>
  <si>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</si>
  <si>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</si>
  <si>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</si>
  <si>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</si>
  <si>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</si>
  <si>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</si>
  <si>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</si>
  <si>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</si>
  <si>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</si>
  <si>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</si>
  <si>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</si>
  <si>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</si>
  <si>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</si>
  <si>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</si>
  <si>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</si>
  <si>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</si>
  <si>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</si>
  <si>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</si>
  <si>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</si>
  <si>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</si>
  <si>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</si>
  <si>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</si>
  <si>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</si>
  <si>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</si>
  <si>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</si>
  <si>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</si>
  <si>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</si>
  <si>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</si>
  <si>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</si>
  <si>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</si>
  <si>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</si>
  <si>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</si>
  <si>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</si>
  <si>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</si>
  <si>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</si>
  <si>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</si>
  <si>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</si>
  <si>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</si>
  <si>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</si>
  <si>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</si>
  <si>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</si>
  <si>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</si>
  <si>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</si>
  <si>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</si>
  <si>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</si>
  <si>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</si>
  <si>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</si>
  <si>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</si>
  <si>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</si>
  <si>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</si>
  <si>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</si>
  <si>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</si>
  <si>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</si>
  <si>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</si>
  <si>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</si>
  <si>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</si>
  <si>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</si>
  <si>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</si>
  <si>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</si>
  <si>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</si>
  <si>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</si>
  <si>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</si>
  <si>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</si>
  <si>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</si>
  <si>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</si>
  <si>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</si>
  <si>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</si>
  <si>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</si>
  <si>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</si>
  <si>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</si>
  <si>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</si>
  <si>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</si>
  <si>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</si>
  <si>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</si>
  <si>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</si>
  <si>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</si>
  <si>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</si>
  <si>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</si>
  <si>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</si>
  <si>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</si>
  <si>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</si>
  <si>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</si>
  <si>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</si>
  <si>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</si>
  <si>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</si>
  <si>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</si>
  <si>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</si>
  <si>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</si>
  <si>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</si>
  <si>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</si>
  <si>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</si>
  <si>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</si>
  <si>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</si>
  <si>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</si>
  <si>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</si>
  <si>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</si>
  <si>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</si>
  <si>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</si>
  <si>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</si>
  <si>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</si>
  <si>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</si>
  <si>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</si>
  <si>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</si>
  <si>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</si>
  <si>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</si>
  <si>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</si>
  <si>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</si>
  <si>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</si>
  <si>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</si>
  <si>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</si>
  <si>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</si>
  <si>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</si>
  <si>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</si>
  <si>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</si>
  <si>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</si>
  <si>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</si>
  <si>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</si>
  <si>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</si>
  <si>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</si>
  <si>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</si>
  <si>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</si>
  <si>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</si>
  <si>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</si>
  <si>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</si>
  <si>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</si>
  <si>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</si>
  <si>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</si>
  <si>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</si>
  <si>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</si>
  <si>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</si>
  <si>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</si>
  <si>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</si>
  <si>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</si>
  <si>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</si>
  <si>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</si>
  <si>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</si>
  <si>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</si>
  <si>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</si>
  <si>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</si>
  <si>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</si>
  <si>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</si>
  <si>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</si>
  <si>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</si>
  <si>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</si>
  <si>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</si>
  <si>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</si>
  <si>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</si>
  <si>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</si>
  <si>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</si>
  <si>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</si>
  <si>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</si>
  <si>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</si>
  <si>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</si>
  <si>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</si>
  <si>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</si>
  <si>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</si>
  <si>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</si>
  <si>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</si>
  <si>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</si>
  <si>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</si>
  <si>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</si>
  <si>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</si>
  <si>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</si>
  <si>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</si>
  <si>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</si>
  <si>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</si>
  <si>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</si>
  <si>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</si>
  <si>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</si>
  <si>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</si>
  <si>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</si>
  <si>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</si>
  <si>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</si>
  <si>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</si>
  <si>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</si>
  <si>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</si>
  <si>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</si>
  <si>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</si>
  <si>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</si>
  <si>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</si>
  <si>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</si>
  <si>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</si>
  <si>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</si>
  <si>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</si>
  <si>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</si>
  <si>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</si>
  <si>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</si>
  <si>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</si>
  <si>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</si>
  <si>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</si>
  <si>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</si>
  <si>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</si>
  <si>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</si>
  <si>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</si>
  <si>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</si>
  <si>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</si>
  <si>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</si>
  <si>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</si>
  <si>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</si>
  <si>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</si>
  <si>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</si>
  <si>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</si>
  <si>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</si>
  <si>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</si>
  <si>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</si>
  <si>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</si>
  <si>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</si>
  <si>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</si>
  <si>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</si>
  <si>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</si>
  <si>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</si>
  <si>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</si>
  <si>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</si>
  <si>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</si>
  <si>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</si>
  <si>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</si>
  <si>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</si>
  <si>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</si>
  <si>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</si>
  <si>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</si>
  <si>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</si>
  <si>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</si>
  <si>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</si>
  <si>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</si>
  <si>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</si>
  <si>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</si>
  <si>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</si>
  <si>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</si>
  <si>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</si>
  <si>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</si>
  <si>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</si>
  <si>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</si>
  <si>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</si>
  <si>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</si>
  <si>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</si>
  <si>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</si>
  <si>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</si>
  <si>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</si>
  <si>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</si>
  <si>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</si>
  <si>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</si>
  <si>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</si>
  <si>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</si>
  <si>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</si>
  <si>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</si>
  <si>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</si>
  <si>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</si>
  <si>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</si>
  <si>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</si>
  <si>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</si>
  <si>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</si>
  <si>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</si>
  <si>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</si>
  <si>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</si>
  <si>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</si>
  <si>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</si>
  <si>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</si>
  <si>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</si>
  <si>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</si>
  <si>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</si>
  <si>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</si>
  <si>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</si>
  <si>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</si>
  <si>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</si>
  <si>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</si>
  <si>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</si>
  <si>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</si>
  <si>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</si>
  <si>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</si>
  <si>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</si>
  <si>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</si>
  <si>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</si>
  <si>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</si>
  <si>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</si>
  <si>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</si>
  <si>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</si>
  <si>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</si>
  <si>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</si>
  <si>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</si>
  <si>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</si>
  <si>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</si>
  <si>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</si>
  <si>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</si>
  <si>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</si>
  <si>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</si>
  <si>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</si>
  <si>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</si>
  <si>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</si>
  <si>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</si>
  <si>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</si>
  <si>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</si>
  <si>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</si>
  <si>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</si>
  <si>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</si>
  <si>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</si>
  <si>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</si>
  <si>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</si>
  <si>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</si>
  <si>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</si>
  <si>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</si>
  <si>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</si>
  <si>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</si>
  <si>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</si>
  <si>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</si>
  <si>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</si>
  <si>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</si>
  <si>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</si>
  <si>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</si>
  <si>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</si>
  <si>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</si>
  <si>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</si>
  <si>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</si>
  <si>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</si>
  <si>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</si>
  <si>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</si>
  <si>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</si>
  <si>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</si>
  <si>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</si>
  <si>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</si>
  <si>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</si>
  <si>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</si>
  <si>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</si>
  <si>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</si>
  <si>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</si>
  <si>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</si>
  <si>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</si>
  <si>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</si>
  <si>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</si>
  <si>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</si>
  <si>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</si>
  <si>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</si>
  <si>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</si>
  <si>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</si>
  <si>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</si>
  <si>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</si>
  <si>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</si>
  <si>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</si>
  <si>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</si>
  <si>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</si>
  <si>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</si>
  <si>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</si>
  <si>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</si>
  <si>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</si>
  <si>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</si>
  <si>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</si>
  <si>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</si>
  <si>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</si>
  <si>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</si>
  <si>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</si>
  <si>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</si>
  <si>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</si>
  <si>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</si>
  <si>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</si>
  <si>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</si>
  <si>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</si>
  <si>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</si>
  <si>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</si>
  <si>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</si>
  <si>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</si>
  <si>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</si>
  <si>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</si>
  <si>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</si>
  <si>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</si>
  <si>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</si>
  <si>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</si>
  <si>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</si>
  <si>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</si>
  <si>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</si>
  <si>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</si>
  <si>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</si>
  <si>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</si>
  <si>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</si>
  <si>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</si>
  <si>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</si>
  <si>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</si>
  <si>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</si>
  <si>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</si>
  <si>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</si>
  <si>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</si>
  <si>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</si>
  <si>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</si>
  <si>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</si>
  <si>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</si>
  <si>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</si>
  <si>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</si>
  <si>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</si>
  <si>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</si>
  <si>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</si>
  <si>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</si>
  <si>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</si>
  <si>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</si>
  <si>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</si>
  <si>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</si>
  <si>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</si>
  <si>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</si>
  <si>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</si>
  <si>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</si>
  <si>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</si>
  <si>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</si>
  <si>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</si>
  <si>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</si>
  <si>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</si>
  <si>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</si>
  <si>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</si>
  <si>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</si>
  <si>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</si>
  <si>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</si>
  <si>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</si>
  <si>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</si>
  <si>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</si>
  <si>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</si>
  <si>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</si>
  <si>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</si>
  <si>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</si>
  <si>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</si>
  <si>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</si>
  <si>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</si>
  <si>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</si>
  <si>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</si>
  <si>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</si>
  <si>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</si>
  <si>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</si>
  <si>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</si>
  <si>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</si>
  <si>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</si>
  <si>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</si>
  <si>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</si>
  <si>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</si>
  <si>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</si>
  <si>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</si>
  <si>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</si>
  <si>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</si>
  <si>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</si>
  <si>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</si>
  <si>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</si>
  <si>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</si>
  <si>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</si>
  <si>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</si>
  <si>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</si>
  <si>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</si>
  <si>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</si>
  <si>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</si>
  <si>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</si>
  <si>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</si>
  <si>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</si>
  <si>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</si>
  <si>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</si>
  <si>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</si>
  <si>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</si>
  <si>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</si>
  <si>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</si>
  <si>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</si>
  <si>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</si>
  <si>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</si>
  <si>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</si>
  <si>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</si>
  <si>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</si>
  <si>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</si>
  <si>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</si>
  <si>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</si>
  <si>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</si>
  <si>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</si>
  <si>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</si>
  <si>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</si>
  <si>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</si>
  <si>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</si>
  <si>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</si>
  <si>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</si>
  <si>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</si>
  <si>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</si>
  <si>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</si>
  <si>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</si>
  <si>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</si>
  <si>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</si>
  <si>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</si>
  <si>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</si>
  <si>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</si>
  <si>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</si>
  <si>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</si>
  <si>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</si>
  <si>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</si>
  <si>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</si>
  <si>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</si>
  <si>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</si>
  <si>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</si>
  <si>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</si>
  <si>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</si>
  <si>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</si>
  <si>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</si>
  <si>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</si>
  <si>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</si>
  <si>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</si>
  <si>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</si>
  <si>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</si>
  <si>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</si>
  <si>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</si>
  <si>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</si>
  <si>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</si>
  <si>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</si>
  <si>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</si>
  <si>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</si>
  <si>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</si>
  <si>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</si>
  <si>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</si>
  <si>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</si>
  <si>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</si>
  <si>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</si>
  <si>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</si>
  <si>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</si>
  <si>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</si>
  <si>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</si>
  <si>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</si>
  <si>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</si>
  <si>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</si>
  <si>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</si>
  <si>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</si>
  <si>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</si>
  <si>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</si>
  <si>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</si>
  <si>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</si>
  <si>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</si>
  <si>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</si>
  <si>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</si>
  <si>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</si>
  <si>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</si>
  <si>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</si>
  <si>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</si>
  <si>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</si>
  <si>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</si>
  <si>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</si>
  <si>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</si>
  <si>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</si>
  <si>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</si>
  <si>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</si>
  <si>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</si>
  <si>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</si>
  <si>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</si>
  <si>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</si>
  <si>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</si>
  <si>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</si>
  <si>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</si>
  <si>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</si>
  <si>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</si>
  <si>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</si>
  <si>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</si>
  <si>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</si>
  <si>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</si>
  <si>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</si>
  <si>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</si>
  <si>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</si>
  <si>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</si>
  <si>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</si>
  <si>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</si>
  <si>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</si>
  <si>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</si>
  <si>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</si>
  <si>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</si>
  <si>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</si>
  <si>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</si>
  <si>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</si>
  <si>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</si>
  <si>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</si>
  <si>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</si>
  <si>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</si>
  <si>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</si>
  <si>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</si>
  <si>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</si>
  <si>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</si>
  <si>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</si>
  <si>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</si>
  <si>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</si>
  <si>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</si>
  <si>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</si>
  <si>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</si>
  <si>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</si>
  <si>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</si>
  <si>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</si>
  <si>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</si>
  <si>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</si>
  <si>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</si>
  <si>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</si>
  <si>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</si>
  <si>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</si>
  <si>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</si>
  <si>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</si>
  <si>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</si>
  <si>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</si>
  <si>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</si>
  <si>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</si>
  <si>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</si>
  <si>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</si>
  <si>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</si>
  <si>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</si>
  <si>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</si>
  <si>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</si>
  <si>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</si>
  <si>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</si>
  <si>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</si>
  <si>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</si>
  <si>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</si>
  <si>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</si>
  <si>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</si>
  <si>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</si>
  <si>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</si>
  <si>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</si>
  <si>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</si>
  <si>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</si>
  <si>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</si>
  <si>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</si>
  <si>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</si>
  <si>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</si>
  <si>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</si>
  <si>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</si>
  <si>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</si>
  <si>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</si>
  <si>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</si>
  <si>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</si>
  <si>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</si>
  <si>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</si>
  <si>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</si>
  <si>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</si>
  <si>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</si>
  <si>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</si>
  <si>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</si>
  <si>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</si>
  <si>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</si>
  <si>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</si>
  <si>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</si>
  <si>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</si>
  <si>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</si>
  <si>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</si>
  <si>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</si>
  <si>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</si>
  <si>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</si>
  <si>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</si>
  <si>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</si>
  <si>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</si>
  <si>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</si>
  <si>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</si>
  <si>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</si>
  <si>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</si>
  <si>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</si>
  <si>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</si>
  <si>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</si>
  <si>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</si>
  <si>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</si>
  <si>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</si>
  <si>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</si>
  <si>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</si>
  <si>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</si>
  <si>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</si>
  <si>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</si>
  <si>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</si>
  <si>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</si>
  <si>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</si>
  <si>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</si>
  <si>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</si>
  <si>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</si>
  <si>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</si>
  <si>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</si>
  <si>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</si>
  <si>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</si>
  <si>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</si>
  <si>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</si>
  <si>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</si>
  <si>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</si>
  <si>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</si>
  <si>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</si>
  <si>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</si>
  <si>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</si>
  <si>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</si>
  <si>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</si>
  <si>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</si>
  <si>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</si>
  <si>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</si>
  <si>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</si>
  <si>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</si>
  <si>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</si>
  <si>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</si>
  <si>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</si>
  <si>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</si>
  <si>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</si>
  <si>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</si>
  <si>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</si>
  <si>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</si>
  <si>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</si>
  <si>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</si>
  <si>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</si>
  <si>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</si>
  <si>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</si>
  <si>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</si>
  <si>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</si>
  <si>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</si>
  <si>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</si>
  <si>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</si>
  <si>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</si>
  <si>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</si>
  <si>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</si>
  <si>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</si>
  <si>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</si>
  <si>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</si>
  <si>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</si>
  <si>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</si>
  <si>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</si>
  <si>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</si>
  <si>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</si>
  <si>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</si>
  <si>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</si>
  <si>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</si>
  <si>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</si>
  <si>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</si>
  <si>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</si>
  <si>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</si>
  <si>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</si>
  <si>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</si>
  <si>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</si>
  <si>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</si>
  <si>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</si>
  <si>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</si>
  <si>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</si>
  <si>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</si>
  <si>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</si>
  <si>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</si>
  <si>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</si>
  <si>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</si>
  <si>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</si>
  <si>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</si>
  <si>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</si>
  <si>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</si>
  <si>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</si>
  <si>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</si>
  <si>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</si>
  <si>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</si>
  <si>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</si>
  <si>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</si>
  <si>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</si>
  <si>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</si>
  <si>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</si>
  <si>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</si>
  <si>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</si>
  <si>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</si>
  <si>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</si>
  <si>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</si>
  <si>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</si>
  <si>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</si>
  <si>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</si>
  <si>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</si>
  <si>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</si>
  <si>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</si>
  <si>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</si>
  <si>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</si>
  <si>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</si>
  <si>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</si>
  <si>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</si>
  <si>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</si>
  <si>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</si>
  <si>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</si>
  <si>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</si>
  <si>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</si>
  <si>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</si>
  <si>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</si>
  <si>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</si>
  <si>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</si>
  <si>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</si>
  <si>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</si>
  <si>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</si>
  <si>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</si>
  <si>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</si>
  <si>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</si>
  <si>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</si>
  <si>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</si>
  <si>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</si>
  <si>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</si>
  <si>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</si>
  <si>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</si>
  <si>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</si>
  <si>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</si>
  <si>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</si>
  <si>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</si>
  <si>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</si>
  <si>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</si>
  <si>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</si>
  <si>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</si>
  <si>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</si>
  <si>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</si>
  <si>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</si>
  <si>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</si>
  <si>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</si>
  <si>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</si>
  <si>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</si>
  <si>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</si>
  <si>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</si>
  <si>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</si>
  <si>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</si>
  <si>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</si>
  <si>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</si>
  <si>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</si>
  <si>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</si>
  <si>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</si>
  <si>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</si>
  <si>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</si>
  <si>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</si>
  <si>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</si>
  <si>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</si>
  <si>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</si>
  <si>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</si>
  <si>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</si>
  <si>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</si>
  <si>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</si>
  <si>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</si>
  <si>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</si>
  <si>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</si>
  <si>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</si>
  <si>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</si>
  <si>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</si>
  <si>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</si>
  <si>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</si>
  <si>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</si>
  <si>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</si>
  <si>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</si>
  <si>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</si>
  <si>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</si>
  <si>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</si>
  <si>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</si>
  <si>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</si>
  <si>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</si>
  <si>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</si>
  <si>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</si>
  <si>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</si>
  <si>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</si>
  <si>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</si>
  <si>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</si>
  <si>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</si>
  <si>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</si>
  <si>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</si>
  <si>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</si>
  <si>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</si>
  <si>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</si>
  <si>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</si>
  <si>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</si>
  <si>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</si>
  <si>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</si>
  <si>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</si>
  <si>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</si>
  <si>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</si>
  <si>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</si>
  <si>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</si>
  <si>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</si>
  <si>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</si>
  <si>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</si>
  <si>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</si>
  <si>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</si>
  <si>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</si>
  <si>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</si>
  <si>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</si>
  <si>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</si>
  <si>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</si>
  <si>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</si>
  <si>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</si>
  <si>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</si>
  <si>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</si>
  <si>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</si>
  <si>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</si>
  <si>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</si>
  <si>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</si>
  <si>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</si>
  <si>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</si>
  <si>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</si>
  <si>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</si>
  <si>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</si>
  <si>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</si>
  <si>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</si>
  <si>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</si>
  <si>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</si>
  <si>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</si>
  <si>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</si>
  <si>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</si>
  <si>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</si>
  <si>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</si>
  <si>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</si>
  <si>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</si>
  <si>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</si>
  <si>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</si>
  <si>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</si>
  <si>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</si>
  <si>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</si>
  <si>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</si>
  <si>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</si>
  <si>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</si>
  <si>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</si>
  <si>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</si>
  <si>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</si>
  <si>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</si>
  <si>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</si>
  <si>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</si>
  <si>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</si>
  <si>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</si>
  <si>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</si>
  <si>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</si>
  <si>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</si>
  <si>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</si>
  <si>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</si>
  <si>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</si>
  <si>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</si>
  <si>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</si>
  <si>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</si>
  <si>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</si>
  <si>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</si>
  <si>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</si>
  <si>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</si>
  <si>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</si>
  <si>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</si>
  <si>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</si>
  <si>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</si>
  <si>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</si>
  <si>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</si>
  <si>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</si>
  <si>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</si>
  <si>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</si>
  <si>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</si>
  <si>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</si>
  <si>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</si>
  <si>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</si>
  <si>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</si>
  <si>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</si>
  <si>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</si>
  <si>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</si>
  <si>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</si>
  <si>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</si>
  <si>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</si>
  <si>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</si>
  <si>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</si>
  <si>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</si>
  <si>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</si>
  <si>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</si>
  <si>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</si>
  <si>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</si>
  <si>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</si>
  <si>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</si>
  <si>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</si>
  <si>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</si>
  <si>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</si>
  <si>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</si>
  <si>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</si>
  <si>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</si>
  <si>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</si>
  <si>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</si>
  <si>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</si>
  <si>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</si>
  <si>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</si>
  <si>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</si>
  <si>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</si>
  <si>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</si>
  <si>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</si>
  <si>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</si>
  <si>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</si>
  <si>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</si>
  <si>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</si>
  <si>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</si>
  <si>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</si>
  <si>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</si>
  <si>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</si>
  <si>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</si>
  <si>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</si>
  <si>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</si>
  <si>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</si>
  <si>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</si>
  <si>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</si>
  <si>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</si>
  <si>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</si>
  <si>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</si>
  <si>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</si>
  <si>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</si>
  <si>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</si>
  <si>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</si>
  <si>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</si>
  <si>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</si>
  <si>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</si>
  <si>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</si>
  <si>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</si>
  <si>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</si>
  <si>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</si>
  <si>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</si>
  <si>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</si>
  <si>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</si>
  <si>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</si>
  <si>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</si>
  <si>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</si>
  <si>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</si>
  <si>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</si>
  <si>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</si>
  <si>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</si>
  <si>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</si>
  <si>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</si>
  <si>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</si>
  <si>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</si>
  <si>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</si>
  <si>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</si>
  <si>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</si>
  <si>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</si>
  <si>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</si>
  <si>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</si>
  <si>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</si>
  <si>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</si>
  <si>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</si>
  <si>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</si>
  <si>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</si>
  <si>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</si>
  <si>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</si>
  <si>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</si>
  <si>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</si>
  <si>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</si>
  <si>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</si>
  <si>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</si>
  <si>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</si>
  <si>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</si>
  <si>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</si>
  <si>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</si>
  <si>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</si>
  <si>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</si>
  <si>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</si>
  <si>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</si>
  <si>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</si>
  <si>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</si>
  <si>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</si>
  <si>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</si>
  <si>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</si>
  <si>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</si>
  <si>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</si>
  <si>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</si>
  <si>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</si>
  <si>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</si>
  <si>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</si>
  <si>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</si>
  <si>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</si>
  <si>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</si>
  <si>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</si>
  <si>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</si>
  <si>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</si>
  <si>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</si>
  <si>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</si>
  <si>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</si>
  <si>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</si>
  <si>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</si>
  <si>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</si>
  <si>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</si>
  <si>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</si>
  <si>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</si>
  <si>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</si>
  <si>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</si>
  <si>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</si>
  <si>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</si>
  <si>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</si>
  <si>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</si>
  <si>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</si>
  <si>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</si>
  <si>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</si>
  <si>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</si>
  <si>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</si>
  <si>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</si>
  <si>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</si>
  <si>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</si>
  <si>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</si>
  <si>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</si>
  <si>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</si>
  <si>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</si>
  <si>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</si>
  <si>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</si>
  <si>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</si>
  <si>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</si>
  <si>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</si>
  <si>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</si>
  <si>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</si>
  <si>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</si>
  <si>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</si>
  <si>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</si>
  <si>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</si>
  <si>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</si>
  <si>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</si>
  <si>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</si>
  <si>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</si>
  <si>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</si>
  <si>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</si>
  <si>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</si>
  <si>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</si>
  <si>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</si>
  <si>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</si>
  <si>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</si>
  <si>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</si>
  <si>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</si>
  <si>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</si>
  <si>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</si>
  <si>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</si>
  <si>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</si>
  <si>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</si>
  <si>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</si>
  <si>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</si>
  <si>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</si>
  <si>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</si>
  <si>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</si>
  <si>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</si>
  <si>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</si>
  <si>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</si>
  <si>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</si>
  <si>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</si>
  <si>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</si>
  <si>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</si>
  <si>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</si>
  <si>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</si>
  <si>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</si>
  <si>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</si>
  <si>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</si>
  <si>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</si>
  <si>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</si>
  <si>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</si>
  <si>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</si>
  <si>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</si>
  <si>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</si>
  <si>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</si>
  <si>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</si>
  <si>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</si>
  <si>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</si>
  <si>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</si>
  <si>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</si>
  <si>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</si>
  <si>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</si>
  <si>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</si>
  <si>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</si>
  <si>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</si>
  <si>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</si>
  <si>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</si>
  <si>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</si>
  <si>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</si>
  <si>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</si>
  <si>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</si>
  <si>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</si>
  <si>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</si>
  <si>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</si>
  <si>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</si>
  <si>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</si>
  <si>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</si>
  <si>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</si>
  <si>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</si>
  <si>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</si>
  <si>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</si>
  <si>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</si>
  <si>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</si>
  <si>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</si>
  <si>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</si>
  <si>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</si>
  <si>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</si>
  <si>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</si>
  <si>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</si>
  <si>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</si>
  <si>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</si>
  <si>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</si>
  <si>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</si>
  <si>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</si>
  <si>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</si>
  <si>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</si>
  <si>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</si>
  <si>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</si>
  <si>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</si>
  <si>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</si>
  <si>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</si>
  <si>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</si>
  <si>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</si>
  <si>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</si>
  <si>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</si>
  <si>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</si>
  <si>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</si>
  <si>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</si>
  <si>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</si>
  <si>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</si>
  <si>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</si>
  <si>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</si>
  <si>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</si>
  <si>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</si>
  <si>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</si>
  <si>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</si>
  <si>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</si>
  <si>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</si>
  <si>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</si>
  <si>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</si>
  <si>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</si>
  <si>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</si>
  <si>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</si>
  <si>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</si>
  <si>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</si>
  <si>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</si>
  <si>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</si>
  <si>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</si>
  <si>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</si>
  <si>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</si>
  <si>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</si>
  <si>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</si>
  <si>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</si>
  <si>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</si>
  <si>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</si>
  <si>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</si>
  <si>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</si>
  <si>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</si>
  <si>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</si>
  <si>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</si>
  <si>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</si>
  <si>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</si>
  <si>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</si>
  <si>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</si>
  <si>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</si>
  <si>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</si>
  <si>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</si>
  <si>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</si>
  <si>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</si>
  <si>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</si>
  <si>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</si>
  <si>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</si>
  <si>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</si>
  <si>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</si>
  <si>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</si>
  <si>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</si>
  <si>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</si>
  <si>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</si>
  <si>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</si>
  <si>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</si>
  <si>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</si>
  <si>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</si>
  <si>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</si>
  <si>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</si>
  <si>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</si>
  <si>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</si>
  <si>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</si>
  <si>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</si>
  <si>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</si>
  <si>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</si>
  <si>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</si>
  <si>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</si>
  <si>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</si>
  <si>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</si>
  <si>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</si>
  <si>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</si>
  <si>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</si>
  <si>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</si>
  <si>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</si>
  <si>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</si>
  <si>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</si>
  <si>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</si>
  <si>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</si>
  <si>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</si>
  <si>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</si>
  <si>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</si>
  <si>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</si>
  <si>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</si>
  <si>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</si>
  <si>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</si>
  <si>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</si>
  <si>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</si>
  <si>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</si>
  <si>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</si>
  <si>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</si>
  <si>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</si>
  <si>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</si>
  <si>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</si>
  <si>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</si>
  <si>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</si>
  <si>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</si>
  <si>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</si>
  <si>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</si>
  <si>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</si>
  <si>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</si>
  <si>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</si>
  <si>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</si>
  <si>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</si>
  <si>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</si>
  <si>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</si>
  <si>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</si>
  <si>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</si>
  <si>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</si>
  <si>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</si>
  <si>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</si>
  <si>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</si>
  <si>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</si>
  <si>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</si>
  <si>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</si>
  <si>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</si>
  <si>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</si>
  <si>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</si>
  <si>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</si>
  <si>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</si>
  <si>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</si>
  <si>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</si>
  <si>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</si>
  <si>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</si>
  <si>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</si>
  <si>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</si>
  <si>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</si>
  <si>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</si>
  <si>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</si>
  <si>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</si>
  <si>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</si>
  <si>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</si>
  <si>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</si>
  <si>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</si>
  <si>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</si>
  <si>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</si>
  <si>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</si>
  <si>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</si>
  <si>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</si>
  <si>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</si>
  <si>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</si>
  <si>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</si>
  <si>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</si>
  <si>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</si>
  <si>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</si>
  <si>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</si>
  <si>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</si>
  <si>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</si>
  <si>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</si>
  <si>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</si>
  <si>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</si>
  <si>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</si>
  <si>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</si>
  <si>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</si>
  <si>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</si>
  <si>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</si>
  <si>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</si>
  <si>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</si>
  <si>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</si>
  <si>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</si>
  <si>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</si>
  <si>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</si>
  <si>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</si>
  <si>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</si>
  <si>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</si>
  <si>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</si>
  <si>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</si>
  <si>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</si>
  <si>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</si>
  <si>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</si>
  <si>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</si>
  <si>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</si>
  <si>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</si>
  <si>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</si>
  <si>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</si>
  <si>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</si>
  <si>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</si>
  <si>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</si>
  <si>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</si>
  <si>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</si>
  <si>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</si>
  <si>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</si>
  <si>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</si>
  <si>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</si>
  <si>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</si>
  <si>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</si>
  <si>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</si>
  <si>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</si>
  <si>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</si>
  <si>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</si>
  <si>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</si>
  <si>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</si>
  <si>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</si>
  <si>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</si>
  <si>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</si>
  <si>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</si>
  <si>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</si>
  <si>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</si>
  <si>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</si>
  <si>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</si>
  <si>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</si>
  <si>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</si>
  <si>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</si>
  <si>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</si>
  <si>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</si>
  <si>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</si>
  <si>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</si>
  <si>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</si>
  <si>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</si>
  <si>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</si>
  <si>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</si>
  <si>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</si>
  <si>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</si>
  <si>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</si>
  <si>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</si>
  <si>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</si>
  <si>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</si>
  <si>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</si>
  <si>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</si>
  <si>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</si>
  <si>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</si>
  <si>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</si>
  <si>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</si>
  <si>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</si>
  <si>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</si>
  <si>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</si>
  <si>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</si>
  <si>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</si>
  <si>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</si>
  <si>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</si>
  <si>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</si>
  <si>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</si>
  <si>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</si>
  <si>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</si>
  <si>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</si>
  <si>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</si>
  <si>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</si>
  <si>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</si>
  <si>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</si>
  <si>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</si>
  <si>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</si>
  <si>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</si>
  <si>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</si>
  <si>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</si>
  <si>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</si>
  <si>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</si>
  <si>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</si>
  <si>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</si>
  <si>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</si>
  <si>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</si>
  <si>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</si>
  <si>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</si>
  <si>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</si>
  <si>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</si>
  <si>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</si>
  <si>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</si>
  <si>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</si>
  <si>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</si>
  <si>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</si>
  <si>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</si>
  <si>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</si>
  <si>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</si>
  <si>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</si>
  <si>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</si>
  <si>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</si>
  <si>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</si>
  <si>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</si>
  <si>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</si>
  <si>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</si>
  <si>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</si>
  <si>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</si>
  <si>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</si>
  <si>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</si>
  <si>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</si>
  <si>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</si>
  <si>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</si>
  <si>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</si>
  <si>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</si>
  <si>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</si>
  <si>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</si>
  <si>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</si>
  <si>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</si>
  <si>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</si>
  <si>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</si>
  <si>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</si>
  <si>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</si>
  <si>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</si>
  <si>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</si>
  <si>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</si>
  <si>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</si>
  <si>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</si>
  <si>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</si>
  <si>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</si>
  <si>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</si>
  <si>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</si>
  <si>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</si>
  <si>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</si>
  <si>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</si>
  <si>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</si>
  <si>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</si>
  <si>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</si>
  <si>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</si>
  <si>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</si>
  <si>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</si>
  <si>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</si>
  <si>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</si>
  <si>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</si>
  <si>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</si>
  <si>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</si>
  <si>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</si>
  <si>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</si>
  <si>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</si>
  <si>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</si>
  <si>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</si>
  <si>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</si>
  <si>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</si>
  <si>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</si>
  <si>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</si>
  <si>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</si>
  <si>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</si>
  <si>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</si>
  <si>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</si>
  <si>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</si>
  <si>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</si>
  <si>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</si>
  <si>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</si>
  <si>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</si>
  <si>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</si>
  <si>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</si>
  <si>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</si>
  <si>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</si>
  <si>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</si>
  <si>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</si>
  <si>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</si>
  <si>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</si>
  <si>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</si>
  <si>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</si>
  <si>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</si>
  <si>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</si>
  <si>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</si>
  <si>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</si>
  <si>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</si>
  <si>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</si>
  <si>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</si>
  <si>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</si>
  <si>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</si>
  <si>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</si>
  <si>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</si>
  <si>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</si>
  <si>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</si>
  <si>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</si>
  <si>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</si>
  <si>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</si>
  <si>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</si>
  <si>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</si>
  <si>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</si>
  <si>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</si>
  <si>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</si>
  <si>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</si>
  <si>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</si>
  <si>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</si>
  <si>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</si>
  <si>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</si>
  <si>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</si>
  <si>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</si>
  <si>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</si>
  <si>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</si>
  <si>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</si>
  <si>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</si>
  <si>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</si>
  <si>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</si>
  <si>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</si>
  <si>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</si>
  <si>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</si>
  <si>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</si>
  <si>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</si>
  <si>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</si>
  <si>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</si>
  <si>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</si>
  <si>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</si>
  <si>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</si>
  <si>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</si>
  <si>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</si>
  <si>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</si>
  <si>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</si>
  <si>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</si>
  <si>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</si>
  <si>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</si>
  <si>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</si>
  <si>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</si>
  <si>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</si>
  <si>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</si>
  <si>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</si>
  <si>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</si>
  <si>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</si>
  <si>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</si>
  <si>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</si>
  <si>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</si>
  <si>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</si>
  <si>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</si>
  <si>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</si>
  <si>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</si>
  <si>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</si>
  <si>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</si>
  <si>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</si>
  <si>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</si>
  <si>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</si>
  <si>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</si>
  <si>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</si>
  <si>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</si>
  <si>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</si>
  <si>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</si>
  <si>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</si>
  <si>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</si>
  <si>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</si>
  <si>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</si>
  <si>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</si>
  <si>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</si>
  <si>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</si>
  <si>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</si>
  <si>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</si>
  <si>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</si>
  <si>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</si>
  <si>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</si>
  <si>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</si>
  <si>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</si>
  <si>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</si>
  <si>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</si>
  <si>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</si>
  <si>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</si>
  <si>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</si>
  <si>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</si>
  <si>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</si>
  <si>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</si>
  <si>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</si>
  <si>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</si>
  <si>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</si>
  <si>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</si>
  <si>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</si>
  <si>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</si>
  <si>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</si>
  <si>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</si>
  <si>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</si>
  <si>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</si>
  <si>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</si>
  <si>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</si>
  <si>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</si>
  <si>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</si>
  <si>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</si>
  <si>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</si>
  <si>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</si>
  <si>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</si>
  <si>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</si>
  <si>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</si>
  <si>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</si>
  <si>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</si>
  <si>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</si>
  <si>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</si>
  <si>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</si>
  <si>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</si>
  <si>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</si>
  <si>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</si>
  <si>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</si>
  <si>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</si>
  <si>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</si>
  <si>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</si>
  <si>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</si>
  <si>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</si>
  <si>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</si>
  <si>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</si>
  <si>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</si>
  <si>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</si>
  <si>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</si>
  <si>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</si>
  <si>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</si>
  <si>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</si>
  <si>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</si>
  <si>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</si>
  <si>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</si>
  <si>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</si>
  <si>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</si>
  <si>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</si>
  <si>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</si>
  <si>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</si>
  <si>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</si>
  <si>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</si>
  <si>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</si>
  <si>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</si>
  <si>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</si>
  <si>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</si>
  <si>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</si>
  <si>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</si>
  <si>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</si>
  <si>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</si>
  <si>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</si>
  <si>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</si>
  <si>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</si>
  <si>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</si>
  <si>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</si>
  <si>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</si>
  <si>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</si>
  <si>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</si>
  <si>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</si>
  <si>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</si>
  <si>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</si>
  <si>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</si>
  <si>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</si>
  <si>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</si>
  <si>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</si>
  <si>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</si>
  <si>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</si>
  <si>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</si>
  <si>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</si>
  <si>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</si>
  <si>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</si>
  <si>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</si>
  <si>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</si>
  <si>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</si>
  <si>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</si>
  <si>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</si>
  <si>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</si>
  <si>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</si>
  <si>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</si>
  <si>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</si>
  <si>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</si>
  <si>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</si>
  <si>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</si>
  <si>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</si>
  <si>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</si>
  <si>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</si>
  <si>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</si>
  <si>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</si>
  <si>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</si>
  <si>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</si>
  <si>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</si>
  <si>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</si>
  <si>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</si>
  <si>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</si>
  <si>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</si>
  <si>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</si>
  <si>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</si>
  <si>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</si>
  <si>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</si>
  <si>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</si>
  <si>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</si>
  <si>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</si>
  <si>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</si>
  <si>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</si>
  <si>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</si>
  <si>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</si>
  <si>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</si>
  <si>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</si>
  <si>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</si>
  <si>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</si>
  <si>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</si>
  <si>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</si>
  <si>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</si>
  <si>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</si>
  <si>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</si>
  <si>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</si>
  <si>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</si>
  <si>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</si>
  <si>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</si>
  <si>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</si>
  <si>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</si>
  <si>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</si>
  <si>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</si>
  <si>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</si>
  <si>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</si>
  <si>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</si>
  <si>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</si>
  <si>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</si>
  <si>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</si>
  <si>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</si>
  <si>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</si>
  <si>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</si>
  <si>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</si>
  <si>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</si>
  <si>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</si>
  <si>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</si>
  <si>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</si>
  <si>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</si>
  <si>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</si>
  <si>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</si>
  <si>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</si>
  <si>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</si>
  <si>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</si>
  <si>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</si>
  <si>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</si>
  <si>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</si>
  <si>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</si>
  <si>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</si>
  <si>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</si>
  <si>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</si>
  <si>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</si>
  <si>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</si>
  <si>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</si>
  <si>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</si>
  <si>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</si>
  <si>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</si>
  <si>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</si>
  <si>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</si>
  <si>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</si>
  <si>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</si>
  <si>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</si>
  <si>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</si>
  <si>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</si>
  <si>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</si>
  <si>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</si>
  <si>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</si>
  <si>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</si>
  <si>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</si>
  <si>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</si>
  <si>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</si>
  <si>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</si>
  <si>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</si>
  <si>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</si>
  <si>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</si>
  <si>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</si>
  <si>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</si>
  <si>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</si>
  <si>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</si>
  <si>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</si>
  <si>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</si>
  <si>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</si>
  <si>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</si>
  <si>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</si>
  <si>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</si>
  <si>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</si>
  <si>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</si>
  <si>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</si>
  <si>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</si>
  <si>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</si>
  <si>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</si>
  <si>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</si>
  <si>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</si>
  <si>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</si>
  <si>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</si>
  <si>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</si>
  <si>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</si>
  <si>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</si>
  <si>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</si>
  <si>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</si>
  <si>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</si>
  <si>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</si>
  <si>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</si>
  <si>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</si>
  <si>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</si>
  <si>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</si>
  <si>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</si>
  <si>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</si>
  <si>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</si>
  <si>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</si>
  <si>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</si>
  <si>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</si>
  <si>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</si>
  <si>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</si>
  <si>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</si>
  <si>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</si>
  <si>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</si>
  <si>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</si>
  <si>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</si>
  <si>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</si>
  <si>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</si>
  <si>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</si>
  <si>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</si>
  <si>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</si>
  <si>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</si>
  <si>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</si>
  <si>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</si>
  <si>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</si>
  <si>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</si>
  <si>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</si>
  <si>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</si>
  <si>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</si>
  <si>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</si>
  <si>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</si>
  <si>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</si>
  <si>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</si>
  <si>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</si>
  <si>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</si>
  <si>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</si>
  <si>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</si>
  <si>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</si>
  <si>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</si>
  <si>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</si>
  <si>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</si>
  <si>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</si>
  <si>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</si>
  <si>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</si>
  <si>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</si>
  <si>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</si>
  <si>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</si>
  <si>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</si>
  <si>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</si>
  <si>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</si>
  <si>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</si>
  <si>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</si>
  <si>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</si>
  <si>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</si>
  <si>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</si>
  <si>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</si>
  <si>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</si>
  <si>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</si>
  <si>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</si>
  <si>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</si>
  <si>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</si>
  <si>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</si>
  <si>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</si>
  <si>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</si>
  <si>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</si>
  <si>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</si>
  <si>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</si>
  <si>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</si>
  <si>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</si>
  <si>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</si>
  <si>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</si>
  <si>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</si>
  <si>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</si>
  <si>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</si>
  <si>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</si>
  <si>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</si>
  <si>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</si>
  <si>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</si>
  <si>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</si>
  <si>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</si>
  <si>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</si>
  <si>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</si>
  <si>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</si>
  <si>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</si>
  <si>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</si>
  <si>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</si>
  <si>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</si>
  <si>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</si>
  <si>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</si>
  <si>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</si>
  <si>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</si>
  <si>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</si>
  <si>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</si>
  <si>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</si>
  <si>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</si>
  <si>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</si>
  <si>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</si>
  <si>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</si>
  <si>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</si>
  <si>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</si>
  <si>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</si>
  <si>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</si>
  <si>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</si>
  <si>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</si>
  <si>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</si>
  <si>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</si>
  <si>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</si>
  <si>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</si>
  <si>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</si>
  <si>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</si>
  <si>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</si>
  <si>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</si>
  <si>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</si>
  <si>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</si>
  <si>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</si>
  <si>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</si>
  <si>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</si>
  <si>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</si>
  <si>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</si>
  <si>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</si>
  <si>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</si>
  <si>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</si>
  <si>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</si>
  <si>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</si>
  <si>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</si>
  <si>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</si>
  <si>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</si>
  <si>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</si>
  <si>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</si>
  <si>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</si>
  <si>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</si>
  <si>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</si>
  <si>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</si>
  <si>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</si>
  <si>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</si>
  <si>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</si>
  <si>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</si>
  <si>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</si>
  <si>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</si>
  <si>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</si>
  <si>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</si>
  <si>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</si>
  <si>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</si>
  <si>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</si>
  <si>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</si>
  <si>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</si>
  <si>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</si>
  <si>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</si>
  <si>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</si>
  <si>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</si>
  <si>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</si>
  <si>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</si>
  <si>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</si>
  <si>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</si>
  <si>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</si>
  <si>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</si>
  <si>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</si>
  <si>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</si>
  <si>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</si>
  <si>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</si>
  <si>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</si>
  <si>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</si>
  <si>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</si>
  <si>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</si>
  <si>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</si>
  <si>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</si>
  <si>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</si>
  <si>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</si>
  <si>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</si>
  <si>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</si>
  <si>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</si>
  <si>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</si>
  <si>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</si>
  <si>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</si>
  <si>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</si>
  <si>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</si>
  <si>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</si>
  <si>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</si>
  <si>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</si>
  <si>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</si>
  <si>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</si>
  <si>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</si>
  <si>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</si>
  <si>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</si>
  <si>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</si>
  <si>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</si>
  <si>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</si>
  <si>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</si>
  <si>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</si>
  <si>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</si>
  <si>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</si>
  <si>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</si>
  <si>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</si>
  <si>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</si>
  <si>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</si>
  <si>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</si>
  <si>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</si>
  <si>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</si>
  <si>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</si>
  <si>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</si>
  <si>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</si>
  <si>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</si>
  <si>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</si>
  <si>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</si>
  <si>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</si>
  <si>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</si>
  <si>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</si>
  <si>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</si>
  <si>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</si>
  <si>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</si>
  <si>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</si>
  <si>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</si>
  <si>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</si>
  <si>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</si>
  <si>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</si>
  <si>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</si>
  <si>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</si>
  <si>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</si>
  <si>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</si>
  <si>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</si>
  <si>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</si>
  <si>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</si>
  <si>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</si>
  <si>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</si>
  <si>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</si>
  <si>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</si>
  <si>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</si>
  <si>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</si>
  <si>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</si>
  <si>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</si>
  <si>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</si>
  <si>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</si>
  <si>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</si>
  <si>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</si>
  <si>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</si>
  <si>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</si>
  <si>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</si>
  <si>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</si>
  <si>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</si>
  <si>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</si>
  <si>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</si>
  <si>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</si>
  <si>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</si>
  <si>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</si>
  <si>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</si>
  <si>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</si>
  <si>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</si>
  <si>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</si>
  <si>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</si>
  <si>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</si>
  <si>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</si>
  <si>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</si>
  <si>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</si>
  <si>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</si>
  <si>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</si>
  <si>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</si>
  <si>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</si>
  <si>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</si>
  <si>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</si>
  <si>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</si>
  <si>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</si>
  <si>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</si>
  <si>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</si>
  <si>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</si>
  <si>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</si>
  <si>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</si>
  <si>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</si>
  <si>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</si>
  <si>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</si>
  <si>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</si>
  <si>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</si>
  <si>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</si>
  <si>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</si>
  <si>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</si>
  <si>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</si>
  <si>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</si>
  <si>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</si>
  <si>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</si>
  <si>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</si>
  <si>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</si>
  <si>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</si>
  <si>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</si>
  <si>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</si>
  <si>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</si>
  <si>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</si>
  <si>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</si>
  <si>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</si>
  <si>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</si>
  <si>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</si>
  <si>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</si>
  <si>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</si>
  <si>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</si>
  <si>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</si>
  <si>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</si>
  <si>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</si>
  <si>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</si>
  <si>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</si>
  <si>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</si>
  <si>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</si>
  <si>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</si>
  <si>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</si>
  <si>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</si>
  <si>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</si>
  <si>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</si>
  <si>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</si>
  <si>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</si>
  <si>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</si>
  <si>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</si>
  <si>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</si>
  <si>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</si>
  <si>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</si>
  <si>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</si>
  <si>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</si>
  <si>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</si>
  <si>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</si>
  <si>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</si>
  <si>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</si>
  <si>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</si>
  <si>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</si>
  <si>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</si>
  <si>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</si>
  <si>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</si>
  <si>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</si>
  <si>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</si>
  <si>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</si>
  <si>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</si>
  <si>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</si>
  <si>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</si>
  <si>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</si>
  <si>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</si>
  <si>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</si>
  <si>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</si>
  <si>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</si>
  <si>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</si>
  <si>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</si>
  <si>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</si>
  <si>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</si>
  <si>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</si>
  <si>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</si>
  <si>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</si>
  <si>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</si>
  <si>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</si>
  <si>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</si>
  <si>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</si>
  <si>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</si>
  <si>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</si>
  <si>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</si>
  <si>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</si>
  <si>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</si>
  <si>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</si>
  <si>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</si>
  <si>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</si>
  <si>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</si>
  <si>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</si>
  <si>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</si>
  <si>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</si>
  <si>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</si>
  <si>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</si>
  <si>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</si>
  <si>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</si>
  <si>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</si>
  <si>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</si>
  <si>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</si>
  <si>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</si>
  <si>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</si>
  <si>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</si>
  <si>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</si>
  <si>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</si>
  <si>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</si>
  <si>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</si>
  <si>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</si>
  <si>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</si>
  <si>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</si>
  <si>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</si>
  <si>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</si>
  <si>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</si>
  <si>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</si>
  <si>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</si>
  <si>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</si>
  <si>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</si>
  <si>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</si>
  <si>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</si>
  <si>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</si>
  <si>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</si>
  <si>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</si>
  <si>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</si>
  <si>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</si>
  <si>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</si>
  <si>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</si>
  <si>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</si>
  <si>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</si>
  <si>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</si>
  <si>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</si>
  <si>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</si>
  <si>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</si>
  <si>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</si>
  <si>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</si>
  <si>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</si>
  <si>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</si>
  <si>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</si>
  <si>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</si>
  <si>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</si>
  <si>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</si>
  <si>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</si>
  <si>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</si>
  <si>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</si>
  <si>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</si>
  <si>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</si>
  <si>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</si>
  <si>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</si>
  <si>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</si>
  <si>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</si>
  <si>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</si>
  <si>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</si>
  <si>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</si>
  <si>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</si>
  <si>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</si>
  <si>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</si>
  <si>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</si>
  <si>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</si>
  <si>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</si>
  <si>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</si>
  <si>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</si>
  <si>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</si>
  <si>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</si>
  <si>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</si>
  <si>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</si>
  <si>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</si>
  <si>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</si>
  <si>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</si>
  <si>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</si>
  <si>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</si>
  <si>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</si>
  <si>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</si>
  <si>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</si>
  <si>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</si>
  <si>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</si>
  <si>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</si>
  <si>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</si>
  <si>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</si>
  <si>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</si>
  <si>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</si>
  <si>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</si>
  <si>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</si>
  <si>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</si>
  <si>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</si>
  <si>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</si>
  <si>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</si>
  <si>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</si>
  <si>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</si>
  <si>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</si>
  <si>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</si>
  <si>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</si>
  <si>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</si>
  <si>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</si>
  <si>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</si>
  <si>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</si>
  <si>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</si>
  <si>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</si>
  <si>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</si>
  <si>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</si>
  <si>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</si>
  <si>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</si>
  <si>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</si>
  <si>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</si>
  <si>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</si>
  <si>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</si>
  <si>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</si>
  <si>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</si>
  <si>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</si>
  <si>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</si>
  <si>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</si>
  <si>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</si>
  <si>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</si>
  <si>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</si>
  <si>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</si>
  <si>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</si>
  <si>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</si>
  <si>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</si>
  <si>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</si>
  <si>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</si>
  <si>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</si>
  <si>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</si>
  <si>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</si>
  <si>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</si>
  <si>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</si>
  <si>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</si>
  <si>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</si>
  <si>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</si>
  <si>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</si>
  <si>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</si>
  <si>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</si>
  <si>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</si>
  <si>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</si>
  <si>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</si>
  <si>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</si>
  <si>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</si>
  <si>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</si>
  <si>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</si>
  <si>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</si>
  <si>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</si>
  <si>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</si>
  <si>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</si>
  <si>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</si>
  <si>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</si>
  <si>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</si>
  <si>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</si>
  <si>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</si>
  <si>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</si>
  <si>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</si>
  <si>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</si>
  <si>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</si>
  <si>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</si>
  <si>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</si>
  <si>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</si>
  <si>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</si>
  <si>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</si>
  <si>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</si>
  <si>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</si>
  <si>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</si>
  <si>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</si>
  <si>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</si>
  <si>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</si>
  <si>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</si>
  <si>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</si>
  <si>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</si>
  <si>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</si>
  <si>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</si>
  <si>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</si>
  <si>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</si>
  <si>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</si>
  <si>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</si>
  <si>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</si>
  <si>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</si>
  <si>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</si>
  <si>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</si>
  <si>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</si>
  <si>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</si>
  <si>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</si>
  <si>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</si>
  <si>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</si>
  <si>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</si>
  <si>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</si>
  <si>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</si>
  <si>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</si>
  <si>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</si>
  <si>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</si>
  <si>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</si>
  <si>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</si>
  <si>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</si>
  <si>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</si>
  <si>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</si>
  <si>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</si>
  <si>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</si>
  <si>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</si>
  <si>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</si>
  <si>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</si>
  <si>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</si>
  <si>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</si>
  <si>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</si>
  <si>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</si>
  <si>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</si>
  <si>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</si>
  <si>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</si>
  <si>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</si>
  <si>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</si>
  <si>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</si>
  <si>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</si>
  <si>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</si>
  <si>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</si>
  <si>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</si>
  <si>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</si>
  <si>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</si>
  <si>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</si>
  <si>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</si>
  <si>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</si>
  <si>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</si>
  <si>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</si>
  <si>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</si>
  <si>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</si>
  <si>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</si>
  <si>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</si>
  <si>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</si>
  <si>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</si>
  <si>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</si>
  <si>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</si>
  <si>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</si>
  <si>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</si>
  <si>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</si>
  <si>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</si>
  <si>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</si>
  <si>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</si>
  <si>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</si>
  <si>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</si>
  <si>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</si>
  <si>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</si>
  <si>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</si>
  <si>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</si>
  <si>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</si>
  <si>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</si>
  <si>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</si>
  <si>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</si>
  <si>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</si>
  <si>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</si>
  <si>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</si>
  <si>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</si>
  <si>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</si>
  <si>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</si>
  <si>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</si>
  <si>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</si>
  <si>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</si>
  <si>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</si>
  <si>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</si>
  <si>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</si>
  <si>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</si>
  <si>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</si>
  <si>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</si>
  <si>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</si>
  <si>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</si>
  <si>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</si>
  <si>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</si>
  <si>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</si>
  <si>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</si>
  <si>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</si>
  <si>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</si>
  <si>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</si>
  <si>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</si>
  <si>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</si>
  <si>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</si>
  <si>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</si>
  <si>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</si>
  <si>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</si>
  <si>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</si>
  <si>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</si>
  <si>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</si>
  <si>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</si>
  <si>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</si>
  <si>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</si>
  <si>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</si>
  <si>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</si>
  <si>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</si>
  <si>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</si>
  <si>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</si>
  <si>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</si>
  <si>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</si>
  <si>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</si>
  <si>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</si>
  <si>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</si>
  <si>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</si>
  <si>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</si>
  <si>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</si>
  <si>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</si>
  <si>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</si>
  <si>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</si>
  <si>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</si>
  <si>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</si>
  <si>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</si>
  <si>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</si>
  <si>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</si>
  <si>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</si>
  <si>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</si>
  <si>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</si>
  <si>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</si>
  <si>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</si>
  <si>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</si>
  <si>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</si>
  <si>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</si>
  <si>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</si>
  <si>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</si>
  <si>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</si>
  <si>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</si>
  <si>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</si>
  <si>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</si>
  <si>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</si>
  <si>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</si>
  <si>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</si>
  <si>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</si>
  <si>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</si>
  <si>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</si>
  <si>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</si>
  <si>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</si>
  <si>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</si>
  <si>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</si>
  <si>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</si>
  <si>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</si>
  <si>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</si>
  <si>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</si>
  <si>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</si>
  <si>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</si>
  <si>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</si>
  <si>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</si>
  <si>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</si>
  <si>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</si>
  <si>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</si>
  <si>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</si>
  <si>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</si>
  <si>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</si>
  <si>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</si>
  <si>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</si>
  <si>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</si>
  <si>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</si>
  <si>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</si>
  <si>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</si>
  <si>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</si>
  <si>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</si>
  <si>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</si>
  <si>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</si>
  <si>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</si>
  <si>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</si>
  <si>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</si>
  <si>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</si>
  <si>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</si>
  <si>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</si>
  <si>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</si>
  <si>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</si>
  <si>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</si>
  <si>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</si>
  <si>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</si>
  <si>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</si>
  <si>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</si>
  <si>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</si>
  <si>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</si>
  <si>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</si>
  <si>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</si>
  <si>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</si>
  <si>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</si>
  <si>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</si>
  <si>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</si>
  <si>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</si>
  <si>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</si>
  <si>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</si>
  <si>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</si>
  <si>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</si>
  <si>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</si>
  <si>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</si>
  <si>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</si>
  <si>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</si>
  <si>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</si>
  <si>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</si>
  <si>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</si>
  <si>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</si>
  <si>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</si>
  <si>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</si>
  <si>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</si>
  <si>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</si>
  <si>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</si>
  <si>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</si>
  <si>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</si>
  <si>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</si>
  <si>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</si>
  <si>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</si>
  <si>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</si>
  <si>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</si>
  <si>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</si>
  <si>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</si>
  <si>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</si>
  <si>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</si>
  <si>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</si>
  <si>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</si>
  <si>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</si>
  <si>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</si>
  <si>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</si>
  <si>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</si>
  <si>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</si>
  <si>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</si>
  <si>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</si>
  <si>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</si>
  <si>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</si>
  <si>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</si>
  <si>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</si>
  <si>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</si>
  <si>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</si>
  <si>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</si>
  <si>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</si>
  <si>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</si>
  <si>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</si>
  <si>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</si>
  <si>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</si>
  <si>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</si>
  <si>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</si>
  <si>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</si>
  <si>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</si>
  <si>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</si>
  <si>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</si>
  <si>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</si>
  <si>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</si>
  <si>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</si>
  <si>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</si>
  <si>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</si>
  <si>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</si>
  <si>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</si>
  <si>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</si>
  <si>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</si>
  <si>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</si>
  <si>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</si>
  <si>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</si>
  <si>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</si>
  <si>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</si>
  <si>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</si>
  <si>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</si>
  <si>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</si>
  <si>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</si>
  <si>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</si>
  <si>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</si>
  <si>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</si>
  <si>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</si>
  <si>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</si>
  <si>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</si>
  <si>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</si>
  <si>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</si>
  <si>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</si>
  <si>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</si>
  <si>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</si>
  <si>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</si>
  <si>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</si>
  <si>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</si>
  <si>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</si>
  <si>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</si>
  <si>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</si>
  <si>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</si>
  <si>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</si>
  <si>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</si>
  <si>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</si>
  <si>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</si>
  <si>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</si>
  <si>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</si>
  <si>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</si>
  <si>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</si>
  <si>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</si>
  <si>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</si>
  <si>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</si>
  <si>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</si>
  <si>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</si>
  <si>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</si>
  <si>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</si>
  <si>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</si>
  <si>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</si>
  <si>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</si>
  <si>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</si>
  <si>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</si>
  <si>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</si>
  <si>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</si>
  <si>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</si>
  <si>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</si>
  <si>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</si>
  <si>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</si>
  <si>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</si>
  <si>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</si>
  <si>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</si>
  <si>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</si>
  <si>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</si>
  <si>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</si>
  <si>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</si>
  <si>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</si>
  <si>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</si>
  <si>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</si>
  <si>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</si>
  <si>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</si>
  <si>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</si>
  <si>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</si>
  <si>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</si>
  <si>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</si>
  <si>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</si>
  <si>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</si>
  <si>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</si>
  <si>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</si>
  <si>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</si>
  <si>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</si>
  <si>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</si>
  <si>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</si>
  <si>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</si>
  <si>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</si>
  <si>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</si>
  <si>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</si>
  <si>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</si>
  <si>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</si>
  <si>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</si>
  <si>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</si>
  <si>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</si>
  <si>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</si>
  <si>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</si>
  <si>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</si>
  <si>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</si>
  <si>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</si>
  <si>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</si>
  <si>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</si>
  <si>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</si>
  <si>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</si>
  <si>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</si>
  <si>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</si>
  <si>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</si>
  <si>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</si>
  <si>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</si>
  <si>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</si>
  <si>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</si>
  <si>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</si>
  <si>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</si>
  <si>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</si>
  <si>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</si>
  <si>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</si>
  <si>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</si>
  <si>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</si>
  <si>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</si>
  <si>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</si>
  <si>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</si>
  <si>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</si>
  <si>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</si>
  <si>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</si>
  <si>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</si>
  <si>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</si>
  <si>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</si>
  <si>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</si>
  <si>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</si>
  <si>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</si>
  <si>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</si>
  <si>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</si>
  <si>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</si>
  <si>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</si>
  <si>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</si>
  <si>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</si>
  <si>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</si>
  <si>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</si>
  <si>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</si>
  <si>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</si>
  <si>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</si>
  <si>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</si>
  <si>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</si>
  <si>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</si>
  <si>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</si>
  <si>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</si>
  <si>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</si>
  <si>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</si>
  <si>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</si>
  <si>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</si>
  <si>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</si>
  <si>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</si>
  <si>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</si>
  <si>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</si>
  <si>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</si>
  <si>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</si>
  <si>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</si>
  <si>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</si>
  <si>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</si>
  <si>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</si>
  <si>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</si>
  <si>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</si>
  <si>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</si>
  <si>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</si>
  <si>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</si>
  <si>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</si>
  <si>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</si>
  <si>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</si>
  <si>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</si>
  <si>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</si>
  <si>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</si>
  <si>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</si>
  <si>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</si>
  <si>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</si>
  <si>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</si>
  <si>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</si>
  <si>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</si>
  <si>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</si>
  <si>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</si>
  <si>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</si>
  <si>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</si>
  <si>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</si>
  <si>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</si>
  <si>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</si>
  <si>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</si>
  <si>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</si>
  <si>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</si>
  <si>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</si>
  <si>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</si>
  <si>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</si>
  <si>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</si>
  <si>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</si>
  <si>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</si>
  <si>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</si>
  <si>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</si>
  <si>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</si>
  <si>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</si>
  <si>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</si>
  <si>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</si>
  <si>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</si>
  <si>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</si>
  <si>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</si>
  <si>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</si>
  <si>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</si>
  <si>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</si>
  <si>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</si>
  <si>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</si>
  <si>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</si>
  <si>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</si>
  <si>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</si>
  <si>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</si>
  <si>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</si>
  <si>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</si>
  <si>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</si>
  <si>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</si>
  <si>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</si>
  <si>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</si>
  <si>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</si>
  <si>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</si>
  <si>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</si>
  <si>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</si>
  <si>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</si>
  <si>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</si>
  <si>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</si>
  <si>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</si>
  <si>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</si>
  <si>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</si>
  <si>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</si>
  <si>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</si>
  <si>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</si>
  <si>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</si>
  <si>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</si>
  <si>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</si>
  <si>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</si>
  <si>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</si>
  <si>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</si>
  <si>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</si>
  <si>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</si>
  <si>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</si>
  <si>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</si>
  <si>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</si>
  <si>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</si>
  <si>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</si>
  <si>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</si>
  <si>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</si>
  <si>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</si>
  <si>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</si>
  <si>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</si>
  <si>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</si>
  <si>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</si>
  <si>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</si>
  <si>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</si>
  <si>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</si>
  <si>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</si>
  <si>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</si>
  <si>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</si>
  <si>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</si>
  <si>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</si>
  <si>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</si>
  <si>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</si>
  <si>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</si>
  <si>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</si>
  <si>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</si>
  <si>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</si>
  <si>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</si>
  <si>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</si>
  <si>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</si>
  <si>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</si>
  <si>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</si>
  <si>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</si>
  <si>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</si>
  <si>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</si>
  <si>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</si>
  <si>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</si>
  <si>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</si>
  <si>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</si>
  <si>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</si>
  <si>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</si>
  <si>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</si>
  <si>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</si>
  <si>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</si>
  <si>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</si>
  <si>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</si>
  <si>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</si>
  <si>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</si>
  <si>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</si>
  <si>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</si>
  <si>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</si>
  <si>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</si>
  <si>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</si>
  <si>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</si>
  <si>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</si>
  <si>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</si>
  <si>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</si>
  <si>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</si>
  <si>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</si>
  <si>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</si>
  <si>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</si>
  <si>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</si>
  <si>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</si>
  <si>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</si>
  <si>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</si>
  <si>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</si>
  <si>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</si>
  <si>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</si>
  <si>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</si>
  <si>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</si>
  <si>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</si>
  <si>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</si>
  <si>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</si>
  <si>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</si>
  <si>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</si>
  <si>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</si>
  <si>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</si>
  <si>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</si>
  <si>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</si>
  <si>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</si>
  <si>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</si>
  <si>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</si>
  <si>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</si>
  <si>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</si>
  <si>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</si>
  <si>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</si>
  <si>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</si>
  <si>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</si>
  <si>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</si>
  <si>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</si>
  <si>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</si>
  <si>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</si>
  <si>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</si>
  <si>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</si>
  <si>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</si>
  <si>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</si>
  <si>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</si>
  <si>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</si>
  <si>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</si>
  <si>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</si>
  <si>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</si>
  <si>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</si>
  <si>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</si>
  <si>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</si>
  <si>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</si>
  <si>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</si>
  <si>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</si>
  <si>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</si>
  <si>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</si>
  <si>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</si>
  <si>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</si>
  <si>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</si>
  <si>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</si>
  <si>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</si>
  <si>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</si>
  <si>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</si>
  <si>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</si>
  <si>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</si>
  <si>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</si>
  <si>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</si>
  <si>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</si>
  <si>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</si>
  <si>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</si>
  <si>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</si>
  <si>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</si>
  <si>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</si>
  <si>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</si>
  <si>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</si>
  <si>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</si>
  <si>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</si>
  <si>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</si>
  <si>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</si>
  <si>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</si>
  <si>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</si>
  <si>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</si>
  <si>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</si>
  <si>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</si>
  <si>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</si>
  <si>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</si>
  <si>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</si>
  <si>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</si>
  <si>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</si>
  <si>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</si>
  <si>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</si>
  <si>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</si>
  <si>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</si>
  <si>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</si>
  <si>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</si>
  <si>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</si>
  <si>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</si>
  <si>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</si>
  <si>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</si>
  <si>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</si>
  <si>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</si>
  <si>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</si>
  <si>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</si>
  <si>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</si>
  <si>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</si>
  <si>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</si>
  <si>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</si>
  <si>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</si>
  <si>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</si>
  <si>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</si>
  <si>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</si>
  <si>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</si>
  <si>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</si>
  <si>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</si>
  <si>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</si>
  <si>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</si>
  <si>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</si>
  <si>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</si>
  <si>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</si>
  <si>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</si>
  <si>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</si>
  <si>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</si>
  <si>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</si>
  <si>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</si>
  <si>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</si>
  <si>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</si>
  <si>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</si>
  <si>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</si>
  <si>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</si>
  <si>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</si>
  <si>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</si>
  <si>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</si>
  <si>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</si>
  <si>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</si>
  <si>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</si>
  <si>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</si>
  <si>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</si>
  <si>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</si>
  <si>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</si>
  <si>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</si>
  <si>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</si>
  <si>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</si>
  <si>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</si>
  <si>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</si>
  <si>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</si>
  <si>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</si>
  <si>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</si>
  <si>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</si>
  <si>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</si>
  <si>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</si>
  <si>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</si>
  <si>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</si>
  <si>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</si>
  <si>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</si>
  <si>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</si>
  <si>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</si>
  <si>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</si>
  <si>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</si>
  <si>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</si>
  <si>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</si>
  <si>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</si>
  <si>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</si>
  <si>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</si>
  <si>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</si>
  <si>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</si>
  <si>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</si>
  <si>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</si>
  <si>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</si>
  <si>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</si>
  <si>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</si>
  <si>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</si>
  <si>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</si>
  <si>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</si>
  <si>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</si>
  <si>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</si>
  <si>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</si>
  <si>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</si>
  <si>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</si>
  <si>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</si>
  <si>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</si>
  <si>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</si>
  <si>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</si>
  <si>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</si>
  <si>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</si>
  <si>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</si>
  <si>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</si>
  <si>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</si>
  <si>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</si>
  <si>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</si>
  <si>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</si>
  <si>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</si>
  <si>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</si>
  <si>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</si>
  <si>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</si>
  <si>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</si>
  <si>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</si>
  <si>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</si>
  <si>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</si>
  <si>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</si>
  <si>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</si>
  <si>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</si>
  <si>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</si>
  <si>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</si>
  <si>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</si>
  <si>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</si>
  <si>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</si>
  <si>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</si>
  <si>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</si>
  <si>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</si>
  <si>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</si>
  <si>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</si>
  <si>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</si>
  <si>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</si>
  <si>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</si>
  <si>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</si>
  <si>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</si>
  <si>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</si>
  <si>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</si>
  <si>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</si>
  <si>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</si>
  <si>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</si>
  <si>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</si>
  <si>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</si>
  <si>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</si>
  <si>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</si>
  <si>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</si>
  <si>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</si>
  <si>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</si>
  <si>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</si>
  <si>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</si>
  <si>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</si>
  <si>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</si>
  <si>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</si>
  <si>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</si>
  <si>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</si>
  <si>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</si>
  <si>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</si>
  <si>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</si>
  <si>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</si>
  <si>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</si>
  <si>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</si>
  <si>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</si>
  <si>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</si>
  <si>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</si>
  <si>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</si>
  <si>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</si>
  <si>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</si>
  <si>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</si>
  <si>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</si>
  <si>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</si>
  <si>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</si>
  <si>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</si>
  <si>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</si>
  <si>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</si>
  <si>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</si>
  <si>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</si>
  <si>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</si>
  <si>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</si>
  <si>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</si>
  <si>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</si>
  <si>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</si>
  <si>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</si>
  <si>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</si>
  <si>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</si>
  <si>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</si>
  <si>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</si>
  <si>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</si>
  <si>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</si>
  <si>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</si>
  <si>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</si>
  <si>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</si>
  <si>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</si>
  <si>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</si>
  <si>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</si>
  <si>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</si>
  <si>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</si>
  <si>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</si>
  <si>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</si>
  <si>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</si>
  <si>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</si>
  <si>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</si>
  <si>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</si>
  <si>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</si>
  <si>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</si>
  <si>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</si>
  <si>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</si>
  <si>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</si>
  <si>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</si>
  <si>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</si>
  <si>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</si>
  <si>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</si>
  <si>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</si>
  <si>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</si>
  <si>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</si>
  <si>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</si>
  <si>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</si>
  <si>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</si>
  <si>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</si>
  <si>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</si>
  <si>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</si>
  <si>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</si>
  <si>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</si>
  <si>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</si>
  <si>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</si>
  <si>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</si>
  <si>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</si>
  <si>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</si>
  <si>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</si>
  <si>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</si>
  <si>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</si>
  <si>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</si>
  <si>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</si>
  <si>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</si>
  <si>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</si>
  <si>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</si>
  <si>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</si>
  <si>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</si>
  <si>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</si>
  <si>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</si>
  <si>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</si>
  <si>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</si>
  <si>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</si>
  <si>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</si>
  <si>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</si>
  <si>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</si>
  <si>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</si>
  <si>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</si>
  <si>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</si>
  <si>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</si>
  <si>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</si>
  <si>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</si>
  <si>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</si>
  <si>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</si>
  <si>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</si>
  <si>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</si>
  <si>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</si>
  <si>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</si>
  <si>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</si>
  <si>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</si>
  <si>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</si>
  <si>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</si>
  <si>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</si>
  <si>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</si>
  <si>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</si>
  <si>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</si>
  <si>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</si>
  <si>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</si>
  <si>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</si>
  <si>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</si>
  <si>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</si>
  <si>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</si>
  <si>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</si>
  <si>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</si>
  <si>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</si>
  <si>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</si>
  <si>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</si>
  <si>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</si>
  <si>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</si>
  <si>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</si>
  <si>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</si>
  <si>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</si>
  <si>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</si>
  <si>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</si>
  <si>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</si>
  <si>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</si>
  <si>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</si>
  <si>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</si>
  <si>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</si>
  <si>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</si>
  <si>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</si>
  <si>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</si>
  <si>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</si>
  <si>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</si>
  <si>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</si>
  <si>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</si>
  <si>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</si>
  <si>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</si>
  <si>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</si>
  <si>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</si>
  <si>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</si>
  <si>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</si>
  <si>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</si>
  <si>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</si>
  <si>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</si>
  <si>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</si>
  <si>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</si>
  <si>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</si>
  <si>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</si>
  <si>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</si>
  <si>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</si>
  <si>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</si>
  <si>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</si>
  <si>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</si>
  <si>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</si>
  <si>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</si>
  <si>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</si>
  <si>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</si>
  <si>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</si>
  <si>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</si>
  <si>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</si>
  <si>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</si>
  <si>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</si>
  <si>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</si>
  <si>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</si>
  <si>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</si>
  <si>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</si>
  <si>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</si>
  <si>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</si>
  <si>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</si>
  <si>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</si>
  <si>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</si>
  <si>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</si>
  <si>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</si>
  <si>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</si>
  <si>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</si>
  <si>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</si>
  <si>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</si>
  <si>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</si>
  <si>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</si>
  <si>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</si>
  <si>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</si>
  <si>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</si>
  <si>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</si>
  <si>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</si>
  <si>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</si>
  <si>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</si>
  <si>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</si>
  <si>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</si>
  <si>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</si>
  <si>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</si>
  <si>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</si>
  <si>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</si>
  <si>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</si>
  <si>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</si>
  <si>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</si>
  <si>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</si>
  <si>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</si>
  <si>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</si>
  <si>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</si>
  <si>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</si>
  <si>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</si>
  <si>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</si>
  <si>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</si>
  <si>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</si>
  <si>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</si>
  <si>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</si>
  <si>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</si>
  <si>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</si>
  <si>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</si>
  <si>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</si>
  <si>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</si>
  <si>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</si>
  <si>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</si>
  <si>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</si>
  <si>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</si>
  <si>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</si>
  <si>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</si>
  <si>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</si>
  <si>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</si>
  <si>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</si>
  <si>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</si>
  <si>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</si>
  <si>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</si>
  <si>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</si>
  <si>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</si>
  <si>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</si>
  <si>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</si>
  <si>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</si>
  <si>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</si>
  <si>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</si>
  <si>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</si>
  <si>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</si>
  <si>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</si>
  <si>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</si>
  <si>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</si>
  <si>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</si>
  <si>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</si>
  <si>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</si>
  <si>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</si>
  <si>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</si>
  <si>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</si>
  <si>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</si>
  <si>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</si>
  <si>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</si>
  <si>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</si>
  <si>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</si>
  <si>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</si>
  <si>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</si>
  <si>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</si>
  <si>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</si>
  <si>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</si>
  <si>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</si>
  <si>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</si>
  <si>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</si>
  <si>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</si>
  <si>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</si>
  <si>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</si>
  <si>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</si>
  <si>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</si>
  <si>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</si>
  <si>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</si>
  <si>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</si>
  <si>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</si>
  <si>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</si>
  <si>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</si>
  <si>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</si>
  <si>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</si>
  <si>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</si>
  <si>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</si>
  <si>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</si>
  <si>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</si>
  <si>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</si>
  <si>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</si>
  <si>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</si>
  <si>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</si>
  <si>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</si>
  <si>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</si>
  <si>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</si>
  <si>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</si>
  <si>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</si>
  <si>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</si>
  <si>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</si>
  <si>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</si>
  <si>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</si>
  <si>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</si>
  <si>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</si>
  <si>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</si>
  <si>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</si>
  <si>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</si>
  <si>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</si>
  <si>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</si>
  <si>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</si>
  <si>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</si>
  <si>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</si>
  <si>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</si>
  <si>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</si>
  <si>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</si>
  <si>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</si>
  <si>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</si>
  <si>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</si>
  <si>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</si>
  <si>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</si>
  <si>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</si>
  <si>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</si>
  <si>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</si>
  <si>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</si>
  <si>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</si>
  <si>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</si>
  <si>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</si>
  <si>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</si>
  <si>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</si>
  <si>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</si>
  <si>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</si>
  <si>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</si>
  <si>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</si>
  <si>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</si>
  <si>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</si>
  <si>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</si>
  <si>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</si>
  <si>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</si>
  <si>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</si>
  <si>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</si>
  <si>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</si>
  <si>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</si>
  <si>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</si>
  <si>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</si>
  <si>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</si>
  <si>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</si>
  <si>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</si>
  <si>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</si>
  <si>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</si>
  <si>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</si>
  <si>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</si>
  <si>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</si>
  <si>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</si>
  <si>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</si>
  <si>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</si>
  <si>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</si>
  <si>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</si>
  <si>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</si>
  <si>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</si>
  <si>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</si>
  <si>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</si>
  <si>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</si>
  <si>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</si>
  <si>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</si>
  <si>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</si>
  <si>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</si>
  <si>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</si>
  <si>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</si>
  <si>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</si>
  <si>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</si>
  <si>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</si>
  <si>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</si>
  <si>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</si>
  <si>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</si>
  <si>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</si>
  <si>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</si>
  <si>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</si>
  <si>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</si>
  <si>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</si>
  <si>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</si>
  <si>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</si>
  <si>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</si>
  <si>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</si>
  <si>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</si>
  <si>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</si>
  <si>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</si>
  <si>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</si>
  <si>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</si>
  <si>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</si>
  <si>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</si>
  <si>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</si>
  <si>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</si>
  <si>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</si>
  <si>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</si>
  <si>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</si>
  <si>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</si>
  <si>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</si>
  <si>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</si>
  <si>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</si>
  <si>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</si>
  <si>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</si>
  <si>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</si>
  <si>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</si>
  <si>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</si>
  <si>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</si>
  <si>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</si>
  <si>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</si>
  <si>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</si>
  <si>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</si>
  <si>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</si>
  <si>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</si>
  <si>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</si>
  <si>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</si>
  <si>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</si>
  <si>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</si>
  <si>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</si>
  <si>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</si>
  <si>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</si>
  <si>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</si>
  <si>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</si>
  <si>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</si>
  <si>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</si>
  <si>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</si>
  <si>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</si>
  <si>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</si>
  <si>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</si>
  <si>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</si>
  <si>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</si>
  <si>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</si>
  <si>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</si>
  <si>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</si>
  <si>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</si>
  <si>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</si>
  <si>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</si>
  <si>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</si>
  <si>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</si>
  <si>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</si>
  <si>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</si>
  <si>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</si>
  <si>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</si>
  <si>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</si>
  <si>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</si>
  <si>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</si>
  <si>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</si>
  <si>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</si>
  <si>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</si>
  <si>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</si>
  <si>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</si>
  <si>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</si>
  <si>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</si>
  <si>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</si>
  <si>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</si>
  <si>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</si>
  <si>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</si>
  <si>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</si>
  <si>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</si>
  <si>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</si>
  <si>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</si>
  <si>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</si>
  <si>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</si>
  <si>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</si>
  <si>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</si>
  <si>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</si>
  <si>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</si>
  <si>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</si>
  <si>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</si>
  <si>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</si>
  <si>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</si>
  <si>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</si>
  <si>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</si>
  <si>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</si>
  <si>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</si>
  <si>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</si>
  <si>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</si>
  <si>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</si>
  <si>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</si>
  <si>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</si>
  <si>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</si>
  <si>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</si>
  <si>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</si>
  <si>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</si>
  <si>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</si>
  <si>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</si>
  <si>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</si>
  <si>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</si>
  <si>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</si>
  <si>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</si>
  <si>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</si>
  <si>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</si>
  <si>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</si>
  <si>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</si>
  <si>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</si>
  <si>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</si>
  <si>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</si>
  <si>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</si>
  <si>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</si>
  <si>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</si>
  <si>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</si>
  <si>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</si>
  <si>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</si>
  <si>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</si>
  <si>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</si>
  <si>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</si>
  <si>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</si>
  <si>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</si>
  <si>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</si>
  <si>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</si>
  <si>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</si>
  <si>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</si>
  <si>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</si>
  <si>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</si>
  <si>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</si>
  <si>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</si>
  <si>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</si>
  <si>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</si>
  <si>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</si>
  <si>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</si>
  <si>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</si>
  <si>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</si>
  <si>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</si>
  <si>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</si>
  <si>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</si>
  <si>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</si>
  <si>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</si>
  <si>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</si>
  <si>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</si>
  <si>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</si>
  <si>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</si>
  <si>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</si>
  <si>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</si>
  <si>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</si>
  <si>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</si>
  <si>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</si>
  <si>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</si>
  <si>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</si>
  <si>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</si>
  <si>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</si>
  <si>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</si>
  <si>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</si>
  <si>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</si>
  <si>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</si>
  <si>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</si>
  <si>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</si>
  <si>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</si>
  <si>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</si>
  <si>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</si>
  <si>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</si>
  <si>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</si>
  <si>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</si>
  <si>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</si>
  <si>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</si>
  <si>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</si>
  <si>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</si>
  <si>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</si>
  <si>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</si>
  <si>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</si>
  <si>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</si>
  <si>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</si>
  <si>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</si>
  <si>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</si>
  <si>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</si>
  <si>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</si>
  <si>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</si>
  <si>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</si>
  <si>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</si>
  <si>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</si>
  <si>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</si>
  <si>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</si>
  <si>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</si>
  <si>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</si>
  <si>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</si>
  <si>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</si>
  <si>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</si>
  <si>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</si>
  <si>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</si>
  <si>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</si>
  <si>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</si>
  <si>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</si>
  <si>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</si>
  <si>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</si>
  <si>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</si>
  <si>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</si>
  <si>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</si>
  <si>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</si>
  <si>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</si>
  <si>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</si>
  <si>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</si>
  <si>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</si>
  <si>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</si>
  <si>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</si>
  <si>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</si>
  <si>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</si>
  <si>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</si>
  <si>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</si>
  <si>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</si>
  <si>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</si>
  <si>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</si>
  <si>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</si>
  <si>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</si>
  <si>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</si>
  <si>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</si>
  <si>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</si>
  <si>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</si>
  <si>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</si>
  <si>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</si>
  <si>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</si>
  <si>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</si>
  <si>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</si>
  <si>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</si>
  <si>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</si>
  <si>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</si>
  <si>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</si>
  <si>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</si>
  <si>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</si>
  <si>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</si>
  <si>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</si>
  <si>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</si>
  <si>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</si>
  <si>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</si>
  <si>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</si>
  <si>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</si>
  <si>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</si>
  <si>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</si>
  <si>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</si>
  <si>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</si>
  <si>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</si>
  <si>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</si>
  <si>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</si>
  <si>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</si>
  <si>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</si>
  <si>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</si>
  <si>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</si>
  <si>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</si>
  <si>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</si>
  <si>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</si>
  <si>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</si>
  <si>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</si>
  <si>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</si>
  <si>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</si>
  <si>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</si>
  <si>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</si>
  <si>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</si>
  <si>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</si>
  <si>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</si>
  <si>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</si>
  <si>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</si>
  <si>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</si>
  <si>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</si>
  <si>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</si>
  <si>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</si>
  <si>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</si>
  <si>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</si>
  <si>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</si>
  <si>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</si>
  <si>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</si>
  <si>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</si>
  <si>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</si>
  <si>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</si>
  <si>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</si>
  <si>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</si>
  <si>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</si>
  <si>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</si>
  <si>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</si>
  <si>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</si>
  <si>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</si>
  <si>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</si>
  <si>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</si>
  <si>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</si>
  <si>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</si>
  <si>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</si>
  <si>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</si>
  <si>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</si>
  <si>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</si>
  <si>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</si>
  <si>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</si>
  <si>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</si>
  <si>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</si>
  <si>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</si>
  <si>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</si>
  <si>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</si>
  <si>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</si>
  <si>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</si>
  <si>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</si>
  <si>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</si>
  <si>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</si>
  <si>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</si>
  <si>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</si>
  <si>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</si>
  <si>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</si>
  <si>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</si>
  <si>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</si>
  <si>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</si>
  <si>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</si>
  <si>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</si>
  <si>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</si>
  <si>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</si>
  <si>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</si>
  <si>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</si>
  <si>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</si>
  <si>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</si>
  <si>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</si>
  <si>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</si>
  <si>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</si>
  <si>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</si>
  <si>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</si>
  <si>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</si>
  <si>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</si>
  <si>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</si>
  <si>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</si>
  <si>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</si>
  <si>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</si>
  <si>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</si>
  <si>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</si>
  <si>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</si>
  <si>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</si>
  <si>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</si>
  <si>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</si>
  <si>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</si>
  <si>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</si>
  <si>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</si>
  <si>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</si>
  <si>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</si>
  <si>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</si>
  <si>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</si>
  <si>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</si>
  <si>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</si>
  <si>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</si>
  <si>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</si>
  <si>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</si>
  <si>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</si>
  <si>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</si>
  <si>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</si>
  <si>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</si>
  <si>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</si>
  <si>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</si>
  <si>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</si>
  <si>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</si>
  <si>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</si>
  <si>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</si>
  <si>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</si>
  <si>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</si>
  <si>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</si>
  <si>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</si>
  <si>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</si>
  <si>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</si>
  <si>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</si>
  <si>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</si>
  <si>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</si>
  <si>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</si>
  <si>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</si>
  <si>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</si>
  <si>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</si>
  <si>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</si>
  <si>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</si>
  <si>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</si>
  <si>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</si>
  <si>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</si>
  <si>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</si>
  <si>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</si>
  <si>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</si>
  <si>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</si>
  <si>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</si>
  <si>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</si>
  <si>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</si>
  <si>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</si>
  <si>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</si>
  <si>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</si>
  <si>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</si>
  <si>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</si>
  <si>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</si>
  <si>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</si>
  <si>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</si>
  <si>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</si>
  <si>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</si>
  <si>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</si>
  <si>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</si>
  <si>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</si>
  <si>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</si>
  <si>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</si>
  <si>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</si>
  <si>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</si>
  <si>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</si>
  <si>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</si>
  <si>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</si>
  <si>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</si>
  <si>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</si>
  <si>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</si>
  <si>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</si>
  <si>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</si>
  <si>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</si>
  <si>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</si>
  <si>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</si>
  <si>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</si>
  <si>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</si>
  <si>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</si>
  <si>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</si>
  <si>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</si>
  <si>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</si>
  <si>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</si>
  <si>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</si>
  <si>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</si>
  <si>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</si>
  <si>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</si>
  <si>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</si>
  <si>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</si>
  <si>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</si>
  <si>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</si>
  <si>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</si>
  <si>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</si>
  <si>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</si>
  <si>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</si>
  <si>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</si>
  <si>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</si>
  <si>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</si>
  <si>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</si>
  <si>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</si>
  <si>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</si>
  <si>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</si>
  <si>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</si>
  <si>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</si>
  <si>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</si>
  <si>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</si>
  <si>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</si>
  <si>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</si>
  <si>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</si>
  <si>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</si>
  <si>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</si>
  <si>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</si>
  <si>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</si>
  <si>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</si>
  <si>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</si>
  <si>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</si>
  <si>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</si>
  <si>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</si>
  <si>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</si>
  <si>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</si>
  <si>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</si>
  <si>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</si>
  <si>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</si>
  <si>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</si>
  <si>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</si>
  <si>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</si>
  <si>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</si>
  <si>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</si>
  <si>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</si>
  <si>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</si>
  <si>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</si>
  <si>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</si>
  <si>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</si>
  <si>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</si>
  <si>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</si>
  <si>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</si>
  <si>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</si>
  <si>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</si>
  <si>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</si>
  <si>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</si>
  <si>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</si>
  <si>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</si>
  <si>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</si>
  <si>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</si>
  <si>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</si>
  <si>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</si>
  <si>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</si>
  <si>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</si>
  <si>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</si>
  <si>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</si>
  <si>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</si>
  <si>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</si>
  <si>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</si>
  <si>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</si>
  <si>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</si>
  <si>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</si>
  <si>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</si>
  <si>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</si>
  <si>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</si>
  <si>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</si>
  <si>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</si>
  <si>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</si>
  <si>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</si>
  <si>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</si>
  <si>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</si>
  <si>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</si>
  <si>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</si>
  <si>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</si>
  <si>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</si>
  <si>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</si>
  <si>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</si>
  <si>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</si>
  <si>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</si>
  <si>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</si>
  <si>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</si>
  <si>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</si>
  <si>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</si>
  <si>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</si>
  <si>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</si>
  <si>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</si>
  <si>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</si>
  <si>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</si>
  <si>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</si>
  <si>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</si>
  <si>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</si>
  <si>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</si>
  <si>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</si>
  <si>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</si>
  <si>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</si>
  <si>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</si>
  <si>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</si>
  <si>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</si>
  <si>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</si>
  <si>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</si>
  <si>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</si>
  <si>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</si>
  <si>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</si>
  <si>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</si>
  <si>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</si>
  <si>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</si>
  <si>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</si>
  <si>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</si>
  <si>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</si>
  <si>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</si>
  <si>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</si>
  <si>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</si>
  <si>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</si>
  <si>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</si>
  <si>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</si>
  <si>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</si>
  <si>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</si>
  <si>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</si>
  <si>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</si>
  <si>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</si>
  <si>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</si>
  <si>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</si>
  <si>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</si>
  <si>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</si>
  <si>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</si>
  <si>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</si>
  <si>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</si>
  <si>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</si>
  <si>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</si>
  <si>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</si>
  <si>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</si>
  <si>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</si>
  <si>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</si>
  <si>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</si>
  <si>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</si>
  <si>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</si>
  <si>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</si>
  <si>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</si>
  <si>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</si>
  <si>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</si>
  <si>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</si>
  <si>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</si>
  <si>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</si>
  <si>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</si>
  <si>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</si>
  <si>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</si>
  <si>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</si>
  <si>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</si>
  <si>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</si>
  <si>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</si>
  <si>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</si>
  <si>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</si>
  <si>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</si>
  <si>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</si>
  <si>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</si>
  <si>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</si>
  <si>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</si>
  <si>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</si>
  <si>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</si>
  <si>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</si>
  <si>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</si>
  <si>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</si>
  <si>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</si>
  <si>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</si>
  <si>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</si>
  <si>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</si>
  <si>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</si>
  <si>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</si>
  <si>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</si>
  <si>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</si>
  <si>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</si>
  <si>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</si>
  <si>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</si>
  <si>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</si>
  <si>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</si>
  <si>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</si>
  <si>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</si>
  <si>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</si>
  <si>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</si>
  <si>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</si>
  <si>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</si>
  <si>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</si>
  <si>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</si>
  <si>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</si>
  <si>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</si>
  <si>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</si>
  <si>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</si>
  <si>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</si>
  <si>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</si>
  <si>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</si>
  <si>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</si>
  <si>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</si>
  <si>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</si>
  <si>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</si>
  <si>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</si>
  <si>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</si>
  <si>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</si>
  <si>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</si>
  <si>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</si>
  <si>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</si>
  <si>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</si>
  <si>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</si>
  <si>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</si>
  <si>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</si>
  <si>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</si>
  <si>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</si>
  <si>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</si>
  <si>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</si>
  <si>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</si>
  <si>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</si>
  <si>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</si>
  <si>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</si>
  <si>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</si>
  <si>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</si>
  <si>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</si>
  <si>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</si>
  <si>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</si>
  <si>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</si>
  <si>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</si>
  <si>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</si>
  <si>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</si>
  <si>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</si>
  <si>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</si>
  <si>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</si>
  <si>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</si>
  <si>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</si>
  <si>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</si>
  <si>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</si>
  <si>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</si>
  <si>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</si>
  <si>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</si>
  <si>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</si>
  <si>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</si>
  <si>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</si>
  <si>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</si>
  <si>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</si>
  <si>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</si>
  <si>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</si>
  <si>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</si>
  <si>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</si>
  <si>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</si>
  <si>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</si>
  <si>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</si>
  <si>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</si>
  <si>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</si>
  <si>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</si>
  <si>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</si>
  <si>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</si>
  <si>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</si>
  <si>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</si>
  <si>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</si>
  <si>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</si>
  <si>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</si>
  <si>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</si>
  <si>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</si>
  <si>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</si>
  <si>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</si>
  <si>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</si>
  <si>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</si>
  <si>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</si>
  <si>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</si>
  <si>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</si>
  <si>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</si>
  <si>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</si>
  <si>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</si>
  <si>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</si>
  <si>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</si>
  <si>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</si>
  <si>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</si>
  <si>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</si>
  <si>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</si>
  <si>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</si>
  <si>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</si>
  <si>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</si>
  <si>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</si>
  <si>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</si>
  <si>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</si>
  <si>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</si>
  <si>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</si>
  <si>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</si>
  <si>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</si>
  <si>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</si>
  <si>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</si>
  <si>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</si>
  <si>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</si>
  <si>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</si>
  <si>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</si>
  <si>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</si>
  <si>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</si>
  <si>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</si>
  <si>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</si>
  <si>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</si>
  <si>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</si>
  <si>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</si>
  <si>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</si>
  <si>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</si>
  <si>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</si>
  <si>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</si>
  <si>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</si>
  <si>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</si>
  <si>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</si>
  <si>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</si>
  <si>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</si>
  <si>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</si>
  <si>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</si>
  <si>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</si>
  <si>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</si>
  <si>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</si>
  <si>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</si>
  <si>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</si>
  <si>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</si>
  <si>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</si>
  <si>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</si>
  <si>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</si>
  <si>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</si>
  <si>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</si>
  <si>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</si>
  <si>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</si>
  <si>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</si>
  <si>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</si>
  <si>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</si>
  <si>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</si>
  <si>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</si>
  <si>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</si>
  <si>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</si>
  <si>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</si>
  <si>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</si>
  <si>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</si>
  <si>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</si>
  <si>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</si>
  <si>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</si>
  <si>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</si>
  <si>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</si>
  <si>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</si>
  <si>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</si>
  <si>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</si>
  <si>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</si>
  <si>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</si>
  <si>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</si>
  <si>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</si>
  <si>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</si>
  <si>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</si>
  <si>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</si>
  <si>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</si>
  <si>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</si>
  <si>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</si>
  <si>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</si>
  <si>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</si>
  <si>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</si>
  <si>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</si>
  <si>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</si>
  <si>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</si>
  <si>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</si>
  <si>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</si>
  <si>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</si>
  <si>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</si>
  <si>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</si>
  <si>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</si>
  <si>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</si>
  <si>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</si>
  <si>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</si>
  <si>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</si>
  <si>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</si>
  <si>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</si>
  <si>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</si>
  <si>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</si>
  <si>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</si>
  <si>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</si>
  <si>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</si>
  <si>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</si>
  <si>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</si>
  <si>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</si>
  <si>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</si>
  <si>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</si>
  <si>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</si>
  <si>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</si>
  <si>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</si>
  <si>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</si>
  <si>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</si>
  <si>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</si>
  <si>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</si>
  <si>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</si>
  <si>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</si>
  <si>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</si>
  <si>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</si>
  <si>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</si>
  <si>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</si>
  <si>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</si>
  <si>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</si>
  <si>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</si>
  <si>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</si>
  <si>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</si>
  <si>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</si>
  <si>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</si>
  <si>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</si>
  <si>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</si>
  <si>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</si>
  <si>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</si>
  <si>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</si>
  <si>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</si>
  <si>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</si>
  <si>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</si>
  <si>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</si>
  <si>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</si>
  <si>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</si>
  <si>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</si>
  <si>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</si>
  <si>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</si>
  <si>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</si>
  <si>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</si>
  <si>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</si>
  <si>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</si>
  <si>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</si>
  <si>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</si>
  <si>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</si>
  <si>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</si>
  <si>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</si>
  <si>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</si>
  <si>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</si>
  <si>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</si>
  <si>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</si>
  <si>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</si>
  <si>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</si>
  <si>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</si>
  <si>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</si>
  <si>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</si>
  <si>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</si>
  <si>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</si>
  <si>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</si>
  <si>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</si>
  <si>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</si>
  <si>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</si>
  <si>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</si>
  <si>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</si>
  <si>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</si>
  <si>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</si>
  <si>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</si>
  <si>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</si>
  <si>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</si>
  <si>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</si>
  <si>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</si>
  <si>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</si>
  <si>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</si>
  <si>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</si>
  <si>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</si>
  <si>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</si>
  <si>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</si>
  <si>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</si>
  <si>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</si>
  <si>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</si>
  <si>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</si>
  <si>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</si>
  <si>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</si>
  <si>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</si>
  <si>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</si>
  <si>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</si>
  <si>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</si>
  <si>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</si>
  <si>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</si>
  <si>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</si>
  <si>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</si>
  <si>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</si>
  <si>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</si>
  <si>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</si>
  <si>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</si>
  <si>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</si>
  <si>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</si>
  <si>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</si>
  <si>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</si>
  <si>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</si>
  <si>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</si>
  <si>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</si>
  <si>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</si>
  <si>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</si>
  <si>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</si>
  <si>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</si>
  <si>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</si>
  <si>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</si>
  <si>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</si>
  <si>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</si>
  <si>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</si>
  <si>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</si>
  <si>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</si>
  <si>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</si>
  <si>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</si>
  <si>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</si>
  <si>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</si>
  <si>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</si>
  <si>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</si>
  <si>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</si>
  <si>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</si>
  <si>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</si>
  <si>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</si>
  <si>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</si>
  <si>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</si>
  <si>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</si>
  <si>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</si>
  <si>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</si>
  <si>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</si>
  <si>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</si>
  <si>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</si>
  <si>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</si>
  <si>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</si>
  <si>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</si>
  <si>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</si>
  <si>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</si>
  <si>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</si>
  <si>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</si>
  <si>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</si>
  <si>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</si>
  <si>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</si>
  <si>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</si>
  <si>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</si>
  <si>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</si>
  <si>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</si>
  <si>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</si>
  <si>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</si>
  <si>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</si>
  <si>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</si>
  <si>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</si>
  <si>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</si>
  <si>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</si>
  <si>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</si>
  <si>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</si>
  <si>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</si>
  <si>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</si>
  <si>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</si>
  <si>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</si>
  <si>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</si>
  <si>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</si>
  <si>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</si>
  <si>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</si>
  <si>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</si>
  <si>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</si>
  <si>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</si>
  <si>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</si>
  <si>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</si>
  <si>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</si>
  <si>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</si>
  <si>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</si>
  <si>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</si>
  <si>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</si>
  <si>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</si>
  <si>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</si>
  <si>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</si>
  <si>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</si>
  <si>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</si>
  <si>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</si>
  <si>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</si>
  <si>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</si>
  <si>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</si>
  <si>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</si>
  <si>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</si>
  <si>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</si>
  <si>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</si>
  <si>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</si>
  <si>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</si>
  <si>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</si>
  <si>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</si>
  <si>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</si>
  <si>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</si>
  <si>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</si>
  <si>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</si>
  <si>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</si>
  <si>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</si>
  <si>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</si>
  <si>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</si>
  <si>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</si>
  <si>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</si>
  <si>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</si>
  <si>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</si>
  <si>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</si>
  <si>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</si>
  <si>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</si>
  <si>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</si>
  <si>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</si>
  <si>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</si>
  <si>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</si>
  <si>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</si>
  <si>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</si>
  <si>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</si>
  <si>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</si>
  <si>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</si>
  <si>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</si>
  <si>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</si>
  <si>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</si>
  <si>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</si>
  <si>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</si>
  <si>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</si>
  <si>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</si>
  <si>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</si>
  <si>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</si>
  <si>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</si>
  <si>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</si>
  <si>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</si>
  <si>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</si>
  <si>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</si>
  <si>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</si>
  <si>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</si>
  <si>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</si>
  <si>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</si>
  <si>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</si>
  <si>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</si>
  <si>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</si>
  <si>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</si>
  <si>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</si>
  <si>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</si>
  <si>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</si>
  <si>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</si>
  <si>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</si>
  <si>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</si>
  <si>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</si>
  <si>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</si>
  <si>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</si>
  <si>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</si>
  <si>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</si>
  <si>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</si>
  <si>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</si>
  <si>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</si>
  <si>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</si>
  <si>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</si>
  <si>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</si>
  <si>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</si>
  <si>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</si>
  <si>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</si>
  <si>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</si>
  <si>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</si>
  <si>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</si>
  <si>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</si>
  <si>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</si>
  <si>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</si>
  <si>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</si>
  <si>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</si>
  <si>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</si>
  <si>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</si>
  <si>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</si>
  <si>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</si>
  <si>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</si>
  <si>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</si>
  <si>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</si>
  <si>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</si>
  <si>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</si>
  <si>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</si>
  <si>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</si>
  <si>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</si>
  <si>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</si>
  <si>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</si>
  <si>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</si>
  <si>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</si>
  <si>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</si>
  <si>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</si>
  <si>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</si>
  <si>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</si>
  <si>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</si>
  <si>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</si>
  <si>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</si>
  <si>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</si>
  <si>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</si>
  <si>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</si>
  <si>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</si>
  <si>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</si>
  <si>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</si>
  <si>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</si>
  <si>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</si>
  <si>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</si>
  <si>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</si>
  <si>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</si>
  <si>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</si>
  <si>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</si>
  <si>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</si>
  <si>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</si>
  <si>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</si>
  <si>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</si>
  <si>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</si>
  <si>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</si>
  <si>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</si>
  <si>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</si>
  <si>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</si>
  <si>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</si>
  <si>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</si>
  <si>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</si>
  <si>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</si>
  <si>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</si>
  <si>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</si>
  <si>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</si>
  <si>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</si>
  <si>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</si>
  <si>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</si>
  <si>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</si>
  <si>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</si>
  <si>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</si>
  <si>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</si>
  <si>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</si>
  <si>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</si>
  <si>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</si>
  <si>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</si>
  <si>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</si>
  <si>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</si>
  <si>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</si>
  <si>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</si>
  <si>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</si>
  <si>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</si>
  <si>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</si>
  <si>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</si>
  <si>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</si>
  <si>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</si>
  <si>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</si>
  <si>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</si>
  <si>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</si>
  <si>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</si>
  <si>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</si>
  <si>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</si>
  <si>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</si>
  <si>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</si>
  <si>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</si>
  <si>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</si>
  <si>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</si>
  <si>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</si>
  <si>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</si>
  <si>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</si>
  <si>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</si>
  <si>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</si>
  <si>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</si>
  <si>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</si>
  <si>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</si>
  <si>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</si>
  <si>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</si>
  <si>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</si>
  <si>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</si>
  <si>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</si>
  <si>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</si>
  <si>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</si>
  <si>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</si>
  <si>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</si>
  <si>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</si>
  <si>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</si>
  <si>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</si>
  <si>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</si>
  <si>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</si>
  <si>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</si>
  <si>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</si>
  <si>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</si>
  <si>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</si>
  <si>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</si>
  <si>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</si>
  <si>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</si>
  <si>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</si>
  <si>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</si>
  <si>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</si>
  <si>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</si>
  <si>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</si>
  <si>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</si>
  <si>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</si>
  <si>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</si>
  <si>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</si>
  <si>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</si>
  <si>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</si>
  <si>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</si>
  <si>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</si>
  <si>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</si>
  <si>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</si>
  <si>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</si>
  <si>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</si>
  <si>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</si>
  <si>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</si>
  <si>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</si>
  <si>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</si>
  <si>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</si>
  <si>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</si>
  <si>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</si>
  <si>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</si>
  <si>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</si>
  <si>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</si>
  <si>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</si>
  <si>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</si>
  <si>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</si>
  <si>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</si>
  <si>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</si>
  <si>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</si>
  <si>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</si>
  <si>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</si>
  <si>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</si>
  <si>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</si>
  <si>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</si>
  <si>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</si>
  <si>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</si>
  <si>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</si>
  <si>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</si>
  <si>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</si>
  <si>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</si>
  <si>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</si>
  <si>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</si>
  <si>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</si>
  <si>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</si>
  <si>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</si>
  <si>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</si>
  <si>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</si>
  <si>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</si>
  <si>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</si>
  <si>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</si>
  <si>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</si>
  <si>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</si>
  <si>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</si>
  <si>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</si>
  <si>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</si>
  <si>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</si>
  <si>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</si>
  <si>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</si>
  <si>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</si>
  <si>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</si>
  <si>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</si>
  <si>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</si>
  <si>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</si>
  <si>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</si>
  <si>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</si>
  <si>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</si>
  <si>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</si>
  <si>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</si>
  <si>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</si>
  <si>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</si>
  <si>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</si>
  <si>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</si>
  <si>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</si>
  <si>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</si>
  <si>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</si>
  <si>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</si>
  <si>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</si>
  <si>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</si>
  <si>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</si>
  <si>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</si>
  <si>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</si>
  <si>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</si>
  <si>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</si>
  <si>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</si>
  <si>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</si>
  <si>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</si>
  <si>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</si>
  <si>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</si>
  <si>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</si>
  <si>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</si>
  <si>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</si>
  <si>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</si>
  <si>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</si>
  <si>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</si>
  <si>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</si>
  <si>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</si>
  <si>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</si>
  <si>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</si>
  <si>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</si>
  <si>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</si>
  <si>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</si>
  <si>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</si>
  <si>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</si>
  <si>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</si>
  <si>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</si>
  <si>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</si>
  <si>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</si>
  <si>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</si>
  <si>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</si>
  <si>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</si>
  <si>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</si>
  <si>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</si>
  <si>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</si>
  <si>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</si>
  <si>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</si>
  <si>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</si>
  <si>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</si>
  <si>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</si>
  <si>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</si>
  <si>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</si>
  <si>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</si>
  <si>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</si>
  <si>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</si>
  <si>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</si>
  <si>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</si>
  <si>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</si>
  <si>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</si>
  <si>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</si>
  <si>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</si>
  <si>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</si>
  <si>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</si>
  <si>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</si>
  <si>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</si>
  <si>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</si>
  <si>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</si>
  <si>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</si>
  <si>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</si>
  <si>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</si>
  <si>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</si>
  <si>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</si>
  <si>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</si>
  <si>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</si>
  <si>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</si>
  <si>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</si>
  <si>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</si>
  <si>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</si>
  <si>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</si>
  <si>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</si>
  <si>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</si>
  <si>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</si>
  <si>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</si>
  <si>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</si>
  <si>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</si>
  <si>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</si>
  <si>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</si>
  <si>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</si>
  <si>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</si>
  <si>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</si>
  <si>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</si>
  <si>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</si>
  <si>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</si>
  <si>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</si>
  <si>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</si>
  <si>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</si>
  <si>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</si>
  <si>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</si>
  <si>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</si>
  <si>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</si>
  <si>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</si>
  <si>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</si>
  <si>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</si>
  <si>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</si>
  <si>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</si>
  <si>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</si>
  <si>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</si>
  <si>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</si>
  <si>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</si>
  <si>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</si>
  <si>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</si>
  <si>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</si>
  <si>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</si>
  <si>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</si>
  <si>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</si>
  <si>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</si>
  <si>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</si>
  <si>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</si>
  <si>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</si>
  <si>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</si>
  <si>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</si>
  <si>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</si>
  <si>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</si>
  <si>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</si>
  <si>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</si>
  <si>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</si>
  <si>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</si>
  <si>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</si>
  <si>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</si>
  <si>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</si>
  <si>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</si>
  <si>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</si>
  <si>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</si>
  <si>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</si>
  <si>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</si>
  <si>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</si>
  <si>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</si>
  <si>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</si>
  <si>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</si>
  <si>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</si>
  <si>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</si>
  <si>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</si>
  <si>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</si>
  <si>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</si>
  <si>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</si>
  <si>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</si>
  <si>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</si>
  <si>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</si>
  <si>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</si>
  <si>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</si>
  <si>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</si>
  <si>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</si>
  <si>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</si>
  <si>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</si>
  <si>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</si>
  <si>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</si>
  <si>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</si>
  <si>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</si>
  <si>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</si>
  <si>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</si>
  <si>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</si>
  <si>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</si>
  <si>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</si>
  <si>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</si>
  <si>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</si>
  <si>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</si>
  <si>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</si>
  <si>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</si>
  <si>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</si>
  <si>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</si>
  <si>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</si>
  <si>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</si>
  <si>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</si>
  <si>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</si>
  <si>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</si>
  <si>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</si>
  <si>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</si>
  <si>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</si>
  <si>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</si>
  <si>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</si>
  <si>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</si>
  <si>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</si>
  <si>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</si>
  <si>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</si>
  <si>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</si>
  <si>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</si>
  <si>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</si>
  <si>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</si>
  <si>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</si>
  <si>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</si>
  <si>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</si>
  <si>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</si>
  <si>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</si>
  <si>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</si>
  <si>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</si>
  <si>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</si>
  <si>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</si>
  <si>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</si>
  <si>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</si>
  <si>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</si>
  <si>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</si>
  <si>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</si>
  <si>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</si>
  <si>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</si>
  <si>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</si>
  <si>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</si>
  <si>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</si>
  <si>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</si>
  <si>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</si>
  <si>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</si>
  <si>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</si>
  <si>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</si>
  <si>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</si>
  <si>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</si>
  <si>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</si>
  <si>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</si>
  <si>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</si>
  <si>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</si>
  <si>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</si>
  <si>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</si>
  <si>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</si>
  <si>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</si>
  <si>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</si>
  <si>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</si>
  <si>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</si>
  <si>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</si>
  <si>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</si>
  <si>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</si>
  <si>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</si>
  <si>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</si>
  <si>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</si>
  <si>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</si>
  <si>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</si>
  <si>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</si>
  <si>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</si>
  <si>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</si>
  <si>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</si>
  <si>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</si>
  <si>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</si>
  <si>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</si>
  <si>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</si>
  <si>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</si>
  <si>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</si>
  <si>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</si>
  <si>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</si>
  <si>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</si>
  <si>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</si>
  <si>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</si>
  <si>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</si>
  <si>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</si>
  <si>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</si>
  <si>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</si>
  <si>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</si>
  <si>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</si>
  <si>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</si>
  <si>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</si>
  <si>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</si>
  <si>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</si>
  <si>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</si>
  <si>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</si>
  <si>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</si>
  <si>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</si>
  <si>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</si>
  <si>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</si>
  <si>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</si>
  <si>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</si>
  <si>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</si>
  <si>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</si>
  <si>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</si>
  <si>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</si>
  <si>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</si>
  <si>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</si>
  <si>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</si>
  <si>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</si>
  <si>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</si>
  <si>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</si>
  <si>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</si>
  <si>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</si>
  <si>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</si>
  <si>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</si>
  <si>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</si>
  <si>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</si>
  <si>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</si>
  <si>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</si>
  <si>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</si>
  <si>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</si>
  <si>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</si>
  <si>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</si>
  <si>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</si>
  <si>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</si>
  <si>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</si>
  <si>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</si>
  <si>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</si>
  <si>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</si>
  <si>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</si>
  <si>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</si>
  <si>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</si>
  <si>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</si>
  <si>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</si>
  <si>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</si>
  <si>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</si>
  <si>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</si>
  <si>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</si>
  <si>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</si>
  <si>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</si>
  <si>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</si>
  <si>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</si>
  <si>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</si>
  <si>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</si>
  <si>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</si>
  <si>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</si>
  <si>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</si>
  <si>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</si>
  <si>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</si>
  <si>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</si>
  <si>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</si>
  <si>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</si>
  <si>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</si>
  <si>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</si>
  <si>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</si>
  <si>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</si>
  <si>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</si>
  <si>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</si>
  <si>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</si>
  <si>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</si>
  <si>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</si>
  <si>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</si>
  <si>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</si>
  <si>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</si>
  <si>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</si>
  <si>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</si>
  <si>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</si>
  <si>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</si>
  <si>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</si>
  <si>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</si>
  <si>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</si>
  <si>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</si>
  <si>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</si>
  <si>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</si>
  <si>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</si>
  <si>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</si>
  <si>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</si>
  <si>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</si>
  <si>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</si>
  <si>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</si>
  <si>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</si>
  <si>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</si>
  <si>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</si>
  <si>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</si>
  <si>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</si>
  <si>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</si>
  <si>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</si>
  <si>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</si>
  <si>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</si>
  <si>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</si>
  <si>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</si>
  <si>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</si>
  <si>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</si>
  <si>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</si>
  <si>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</si>
  <si>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</si>
  <si>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</si>
  <si>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</si>
  <si>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</si>
  <si>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</si>
  <si>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</si>
  <si>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</si>
  <si>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</si>
  <si>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</si>
  <si>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</si>
  <si>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</si>
  <si>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</si>
  <si>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</si>
  <si>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</si>
  <si>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</si>
  <si>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</si>
  <si>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</si>
  <si>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</si>
  <si>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</si>
  <si>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</si>
  <si>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</si>
  <si>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</si>
  <si>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</si>
  <si>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</si>
  <si>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</si>
  <si>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</si>
  <si>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</si>
  <si>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</si>
  <si>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</si>
  <si>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</si>
  <si>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</si>
  <si>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</si>
  <si>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</si>
  <si>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</si>
  <si>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</si>
  <si>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</si>
  <si>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</si>
  <si>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</si>
  <si>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</si>
  <si>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</si>
  <si>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</si>
  <si>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</si>
  <si>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</si>
  <si>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</si>
  <si>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</si>
  <si>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</si>
  <si>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</si>
  <si>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</si>
  <si>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</si>
  <si>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</si>
  <si>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</si>
  <si>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</si>
  <si>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</si>
  <si>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</si>
  <si>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</si>
  <si>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</si>
  <si>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</si>
  <si>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</si>
  <si>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</si>
  <si>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</si>
  <si>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</si>
  <si>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</si>
  <si>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</si>
  <si>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</si>
  <si>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</si>
  <si>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</si>
  <si>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</si>
  <si>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</si>
  <si>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</si>
  <si>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</si>
  <si>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</si>
  <si>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</si>
  <si>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</si>
  <si>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</si>
  <si>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</si>
  <si>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</si>
  <si>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</si>
  <si>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</si>
  <si>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</si>
  <si>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</si>
  <si>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</si>
  <si>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</si>
  <si>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</si>
  <si>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</si>
  <si>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</si>
  <si>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</si>
  <si>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</si>
  <si>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</si>
  <si>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</si>
  <si>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</si>
  <si>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</si>
  <si>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</si>
  <si>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</si>
  <si>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</si>
  <si>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</si>
  <si>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</si>
  <si>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</si>
  <si>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</si>
  <si>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</si>
  <si>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</si>
  <si>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</si>
  <si>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</si>
  <si>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</si>
  <si>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</si>
  <si>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</si>
  <si>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</si>
  <si>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</si>
  <si>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</si>
  <si>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</si>
  <si>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</si>
  <si>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</si>
  <si>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</si>
  <si>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</si>
  <si>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</si>
  <si>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</si>
  <si>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</si>
  <si>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</si>
  <si>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</si>
  <si>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</si>
  <si>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</si>
  <si>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</si>
  <si>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</si>
  <si>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</si>
  <si>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</si>
  <si>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</si>
  <si>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</si>
  <si>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</si>
  <si>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</si>
  <si>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</si>
  <si>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</si>
  <si>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</si>
  <si>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</si>
  <si>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</si>
  <si>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</si>
  <si>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</si>
  <si>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</si>
  <si>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</si>
  <si>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</si>
  <si>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</si>
  <si>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</si>
  <si>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</si>
  <si>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</si>
  <si>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</si>
  <si>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</si>
  <si>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</si>
  <si>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</si>
  <si>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</si>
  <si>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</si>
  <si>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</si>
  <si>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</si>
  <si>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</si>
  <si>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</si>
  <si>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</si>
  <si>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</si>
  <si>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</si>
  <si>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</si>
  <si>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</si>
  <si>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</si>
  <si>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</si>
  <si>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</si>
  <si>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</si>
  <si>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</si>
  <si>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</si>
  <si>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</si>
  <si>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</si>
  <si>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</si>
  <si>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</si>
  <si>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</si>
  <si>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</si>
  <si>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</si>
  <si>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</si>
  <si>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</si>
  <si>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</si>
  <si>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</si>
  <si>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</si>
  <si>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</si>
  <si>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</si>
  <si>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</si>
  <si>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</si>
  <si>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</si>
  <si>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</si>
  <si>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</si>
  <si>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</si>
  <si>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</si>
  <si>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</si>
  <si>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</si>
  <si>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</si>
  <si>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</si>
  <si>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</si>
  <si>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</si>
  <si>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</si>
  <si>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</si>
  <si>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</si>
  <si>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</si>
  <si>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</si>
  <si>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</si>
  <si>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</si>
  <si>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</si>
  <si>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</si>
  <si>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</si>
  <si>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</si>
  <si>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</si>
  <si>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</si>
  <si>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</si>
  <si>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</si>
  <si>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</si>
  <si>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</si>
  <si>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</si>
  <si>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</si>
  <si>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</si>
  <si>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</si>
  <si>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</si>
  <si>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</si>
  <si>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</si>
  <si>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</si>
  <si>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</si>
  <si>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</si>
  <si>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</si>
  <si>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</si>
  <si>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</si>
  <si>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</si>
  <si>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</si>
  <si>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</si>
  <si>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</si>
  <si>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</si>
  <si>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</si>
  <si>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</si>
  <si>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</si>
  <si>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</si>
  <si>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</si>
  <si>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</si>
  <si>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</si>
  <si>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</si>
  <si>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</si>
  <si>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</si>
  <si>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</si>
  <si>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</si>
  <si>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</si>
  <si>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</si>
  <si>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</si>
  <si>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</si>
  <si>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</si>
  <si>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</si>
  <si>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</si>
  <si>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</si>
  <si>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</si>
  <si>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</si>
  <si>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</si>
  <si>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</si>
  <si>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</si>
  <si>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</si>
  <si>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</si>
  <si>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</si>
  <si>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</si>
  <si>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</si>
  <si>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</si>
  <si>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</si>
  <si>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</si>
  <si>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</si>
  <si>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</si>
  <si>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</si>
  <si>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</si>
  <si>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</si>
  <si>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</si>
  <si>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</si>
  <si>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</si>
  <si>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</si>
  <si>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</si>
  <si>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</si>
  <si>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</si>
  <si>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</si>
  <si>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</si>
  <si>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</si>
  <si>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</si>
  <si>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</si>
  <si>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</si>
  <si>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</si>
  <si>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</si>
  <si>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</si>
  <si>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</si>
  <si>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</si>
  <si>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</si>
  <si>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</si>
  <si>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</si>
  <si>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</si>
  <si>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</si>
  <si>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</si>
  <si>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</si>
  <si>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</si>
  <si>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</si>
  <si>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</si>
  <si>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</si>
  <si>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</si>
  <si>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</si>
  <si>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</si>
  <si>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</si>
  <si>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</si>
  <si>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</si>
  <si>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</si>
  <si>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</si>
  <si>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</si>
  <si>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</si>
  <si>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</si>
  <si>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</si>
  <si>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</si>
  <si>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</si>
  <si>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</si>
  <si>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</si>
  <si>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</si>
  <si>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</si>
  <si>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</si>
  <si>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</si>
  <si>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</si>
  <si>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</si>
  <si>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</si>
  <si>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</si>
  <si>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</si>
  <si>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</si>
  <si>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</si>
  <si>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</si>
  <si>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</si>
  <si>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</si>
  <si>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</si>
  <si>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</si>
  <si>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</si>
  <si>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</si>
  <si>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</si>
  <si>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</si>
  <si>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</si>
  <si>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</si>
  <si>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</si>
  <si>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</si>
  <si>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</si>
  <si>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</si>
  <si>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</si>
  <si>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</si>
  <si>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</si>
  <si>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</si>
  <si>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</si>
  <si>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</si>
  <si>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</si>
  <si>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</si>
  <si>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</si>
  <si>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</si>
  <si>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</si>
  <si>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</si>
  <si>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</si>
  <si>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</si>
  <si>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</si>
  <si>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</si>
  <si>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</si>
  <si>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</si>
  <si>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</si>
  <si>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</si>
  <si>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</si>
  <si>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</si>
  <si>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</si>
  <si>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</si>
  <si>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</si>
  <si>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</si>
  <si>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</si>
  <si>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</si>
  <si>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</si>
  <si>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</si>
  <si>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</si>
  <si>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</si>
  <si>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</si>
  <si>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</si>
  <si>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</si>
  <si>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</si>
  <si>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</si>
  <si>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</si>
  <si>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</si>
  <si>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</si>
  <si>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</si>
  <si>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</si>
  <si>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</si>
  <si>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</si>
  <si>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</si>
  <si>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</si>
  <si>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</si>
  <si>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</si>
  <si>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</si>
  <si>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</si>
  <si>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</si>
  <si>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</si>
  <si>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</si>
  <si>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</si>
  <si>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</si>
  <si>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</si>
  <si>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</si>
  <si>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</si>
  <si>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</si>
  <si>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</si>
  <si>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</si>
  <si>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</si>
  <si>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</si>
  <si>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</si>
  <si>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</si>
  <si>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</si>
  <si>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</si>
  <si>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</si>
  <si>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</si>
  <si>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</si>
  <si>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</si>
  <si>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</si>
  <si>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</si>
  <si>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</si>
  <si>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</si>
  <si>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</si>
  <si>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</si>
  <si>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</si>
  <si>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</si>
  <si>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</si>
  <si>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</si>
  <si>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</si>
  <si>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</si>
  <si>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</si>
  <si>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</si>
  <si>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</si>
  <si>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</si>
  <si>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</si>
  <si>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</si>
  <si>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</si>
  <si>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</si>
  <si>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</si>
  <si>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</si>
  <si>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</si>
  <si>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</si>
  <si>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</si>
  <si>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</si>
  <si>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</si>
  <si>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</si>
  <si>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</si>
  <si>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</si>
  <si>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</si>
  <si>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</si>
  <si>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</si>
  <si>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</si>
  <si>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</si>
  <si>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</si>
  <si>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</si>
  <si>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</si>
  <si>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</si>
  <si>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</si>
  <si>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</si>
  <si>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</si>
  <si>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</si>
  <si>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</si>
  <si>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</si>
  <si>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</si>
  <si>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</si>
  <si>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</si>
  <si>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</si>
  <si>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</si>
  <si>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</si>
  <si>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</si>
  <si>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</si>
  <si>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</si>
  <si>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</si>
  <si>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</si>
  <si>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</si>
  <si>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</si>
  <si>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</si>
  <si>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</si>
  <si>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</si>
  <si>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</si>
  <si>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</si>
  <si>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</si>
  <si>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</si>
  <si>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</si>
  <si>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</si>
  <si>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</si>
  <si>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</si>
  <si>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</si>
  <si>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</si>
  <si>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</si>
  <si>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</si>
  <si>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</si>
  <si>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</si>
  <si>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</si>
  <si>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</si>
  <si>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</si>
  <si>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</si>
  <si>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</si>
  <si>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</si>
  <si>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</si>
  <si>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</si>
  <si>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</si>
  <si>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</si>
  <si>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</si>
  <si>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</si>
  <si>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</si>
  <si>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</si>
  <si>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</si>
  <si>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</si>
  <si>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</si>
  <si>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</si>
  <si>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</si>
  <si>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</si>
  <si>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</si>
  <si>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</si>
  <si>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</si>
  <si>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</si>
  <si>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</si>
  <si>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</si>
  <si>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</si>
  <si>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</si>
  <si>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</si>
  <si>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</si>
  <si>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</si>
  <si>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</si>
  <si>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</si>
  <si>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</si>
  <si>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</si>
  <si>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</si>
  <si>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</si>
  <si>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</si>
  <si>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</si>
  <si>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</si>
  <si>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</si>
  <si>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</si>
  <si>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</si>
  <si>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</si>
  <si>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</si>
  <si>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</si>
  <si>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</si>
  <si>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</si>
  <si>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</si>
  <si>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</si>
  <si>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</si>
  <si>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</si>
  <si>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</si>
  <si>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</si>
  <si>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</si>
  <si>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</si>
  <si>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</si>
  <si>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</si>
  <si>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</si>
  <si>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</si>
  <si>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</si>
  <si>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</si>
  <si>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</si>
  <si>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</si>
  <si>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</si>
  <si>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</si>
  <si>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</si>
  <si>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</si>
  <si>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</si>
  <si>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</si>
  <si>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</si>
  <si>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</si>
  <si>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</si>
  <si>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</si>
  <si>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</si>
  <si>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</si>
  <si>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</si>
  <si>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</si>
  <si>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</si>
  <si>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</si>
  <si>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</si>
  <si>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</si>
  <si>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</si>
  <si>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</si>
  <si>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</si>
  <si>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</si>
  <si>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</si>
  <si>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</si>
  <si>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</si>
  <si>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</si>
  <si>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</si>
  <si>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</si>
  <si>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</si>
  <si>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</si>
  <si>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</si>
  <si>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</si>
  <si>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</si>
  <si>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</si>
  <si>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</si>
  <si>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</si>
  <si>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</si>
  <si>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</si>
  <si>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</si>
  <si>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</si>
  <si>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</si>
  <si>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</si>
  <si>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</si>
  <si>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</si>
  <si>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</si>
  <si>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</si>
  <si>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</si>
  <si>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</si>
  <si>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</si>
  <si>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</si>
  <si>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</si>
  <si>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</si>
  <si>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</si>
  <si>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</si>
  <si>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</si>
  <si>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</si>
  <si>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</si>
  <si>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</si>
  <si>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</si>
  <si>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</si>
  <si>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</si>
  <si>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</si>
  <si>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</si>
  <si>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</si>
  <si>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</si>
  <si>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</si>
  <si>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</si>
  <si>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</si>
  <si>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</si>
  <si>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</si>
  <si>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</si>
  <si>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</si>
  <si>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</si>
  <si>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</si>
  <si>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</si>
  <si>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</si>
  <si>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</si>
  <si>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</si>
  <si>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</si>
  <si>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</si>
  <si>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</si>
  <si>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</si>
  <si>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</si>
  <si>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</si>
  <si>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</si>
  <si>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</si>
  <si>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</si>
  <si>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</si>
  <si>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</si>
  <si>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</si>
  <si>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</si>
  <si>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</si>
  <si>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</si>
  <si>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</si>
  <si>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</si>
  <si>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</si>
  <si>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</si>
  <si>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</si>
  <si>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</si>
  <si>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</si>
  <si>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</si>
  <si>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</si>
  <si>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</si>
  <si>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</si>
  <si>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</si>
  <si>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</si>
  <si>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</si>
  <si>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</si>
  <si>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</si>
  <si>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</si>
  <si>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</si>
  <si>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</si>
  <si>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</si>
  <si>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</si>
  <si>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</si>
  <si>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</si>
  <si>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</si>
  <si>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</si>
  <si>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</si>
  <si>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</si>
  <si>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</si>
  <si>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</si>
  <si>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</si>
  <si>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</si>
  <si>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</si>
  <si>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</si>
  <si>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</si>
  <si>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</si>
  <si>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</si>
  <si>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</si>
  <si>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</si>
  <si>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</si>
  <si>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</si>
  <si>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</si>
  <si>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</si>
  <si>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</si>
  <si>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</si>
  <si>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</si>
  <si>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</si>
  <si>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</si>
  <si>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</si>
  <si>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</si>
  <si>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</si>
  <si>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</si>
  <si>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</si>
  <si>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</si>
  <si>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</si>
  <si>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</si>
  <si>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</si>
  <si>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</si>
  <si>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</si>
  <si>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</si>
  <si>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</si>
  <si>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</si>
  <si>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</si>
  <si>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</si>
  <si>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</si>
  <si>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</si>
  <si>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</si>
  <si>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</si>
  <si>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</si>
  <si>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</si>
  <si>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</si>
  <si>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</si>
  <si>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</si>
  <si>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</si>
  <si>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</si>
  <si>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</si>
  <si>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</si>
  <si>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</si>
  <si>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</si>
  <si>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</si>
  <si>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</si>
  <si>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</si>
  <si>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</si>
  <si>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</si>
  <si>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</si>
  <si>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</si>
  <si>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</si>
  <si>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</si>
  <si>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</si>
  <si>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</si>
  <si>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</si>
  <si>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</si>
  <si>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</si>
  <si>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</si>
  <si>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</si>
  <si>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</si>
  <si>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</si>
  <si>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</si>
  <si>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</si>
  <si>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</si>
  <si>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</si>
  <si>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</si>
  <si>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</si>
  <si>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</si>
  <si>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</si>
  <si>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</si>
  <si>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</si>
  <si>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</si>
  <si>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</si>
  <si>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</si>
  <si>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</si>
  <si>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</si>
  <si>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</si>
  <si>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</si>
  <si>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</si>
  <si>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</si>
  <si>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</si>
  <si>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</si>
  <si>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</si>
  <si>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</si>
  <si>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</si>
  <si>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</si>
  <si>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</si>
  <si>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</si>
  <si>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</si>
  <si>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</si>
  <si>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</si>
  <si>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</si>
  <si>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</si>
  <si>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</si>
  <si>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</si>
  <si>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</si>
  <si>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</si>
  <si>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</si>
  <si>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</si>
  <si>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</si>
  <si>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</si>
  <si>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</si>
  <si>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</si>
  <si>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</si>
  <si>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</si>
  <si>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</si>
  <si>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</si>
  <si>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</si>
  <si>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</si>
  <si>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</si>
  <si>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</si>
  <si>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</si>
  <si>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</si>
  <si>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</si>
  <si>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</si>
  <si>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</si>
  <si>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</si>
  <si>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</si>
  <si>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</si>
  <si>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</si>
  <si>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</si>
  <si>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</si>
  <si>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</si>
  <si>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</si>
  <si>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</si>
  <si>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</si>
  <si>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</si>
  <si>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</si>
  <si>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</si>
  <si>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</si>
  <si>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</si>
  <si>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</si>
  <si>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</si>
  <si>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</si>
  <si>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</si>
  <si>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</si>
  <si>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</si>
  <si>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</si>
  <si>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</si>
  <si>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</si>
  <si>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</si>
  <si>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</si>
  <si>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</si>
  <si>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</si>
  <si>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</si>
  <si>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</si>
  <si>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</si>
  <si>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</si>
  <si>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</si>
  <si>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</si>
  <si>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</si>
  <si>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</si>
  <si>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</si>
  <si>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</si>
  <si>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</si>
  <si>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</si>
  <si>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</si>
  <si>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</si>
  <si>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</si>
  <si>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</si>
  <si>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</si>
  <si>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</si>
  <si>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</si>
  <si>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</si>
  <si>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</si>
  <si>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</si>
  <si>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</si>
  <si>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</si>
  <si>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</si>
  <si>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</si>
  <si>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</si>
  <si>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</si>
  <si>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</si>
  <si>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</si>
  <si>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</si>
  <si>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</si>
  <si>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</si>
  <si>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</si>
  <si>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</si>
  <si>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</si>
  <si>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</si>
  <si>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</si>
  <si>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</si>
  <si>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</si>
  <si>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</si>
  <si>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</si>
  <si>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</si>
  <si>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</si>
  <si>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</si>
  <si>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</si>
  <si>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</si>
  <si>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</si>
  <si>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</si>
  <si>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</si>
  <si>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</si>
  <si>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</si>
  <si>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</si>
  <si>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</si>
  <si>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</si>
  <si>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</si>
  <si>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</si>
  <si>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</si>
  <si>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</si>
  <si>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</si>
  <si>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</si>
  <si>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</si>
  <si>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</si>
  <si>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</si>
  <si>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</si>
  <si>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</si>
  <si>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</si>
  <si>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</si>
  <si>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</si>
  <si>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</si>
  <si>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</si>
  <si>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</si>
  <si>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</si>
  <si>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</si>
  <si>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</si>
  <si>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</si>
  <si>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</si>
  <si>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</si>
  <si>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</si>
  <si>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</si>
  <si>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</si>
  <si>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</si>
  <si>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</si>
  <si>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</si>
  <si>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</si>
  <si>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</si>
  <si>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</si>
  <si>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</si>
  <si>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</si>
  <si>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</si>
  <si>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</si>
  <si>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</si>
  <si>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</si>
  <si>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</si>
  <si>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</si>
  <si>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</si>
  <si>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</si>
  <si>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</si>
  <si>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</si>
  <si>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</si>
  <si>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</si>
  <si>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</si>
  <si>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</si>
  <si>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</si>
  <si>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</si>
  <si>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</si>
  <si>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</si>
  <si>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</si>
  <si>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</si>
  <si>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</si>
  <si>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</si>
  <si>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</si>
  <si>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</si>
  <si>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</si>
  <si>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</si>
  <si>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</si>
  <si>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</si>
  <si>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</si>
  <si>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</si>
  <si>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</si>
  <si>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</si>
  <si>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</si>
  <si>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</si>
  <si>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</si>
  <si>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</si>
  <si>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</si>
  <si>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</si>
  <si>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</si>
  <si>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</si>
  <si>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</si>
  <si>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</si>
  <si>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</si>
  <si>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</si>
  <si>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</si>
  <si>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</si>
  <si>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</si>
  <si>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</si>
  <si>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</si>
  <si>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</si>
  <si>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</si>
  <si>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</si>
  <si>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</si>
  <si>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</si>
  <si>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</si>
  <si>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</si>
  <si>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</si>
  <si>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</si>
  <si>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</si>
  <si>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</si>
  <si>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</si>
  <si>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</si>
  <si>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</si>
  <si>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</si>
  <si>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</si>
  <si>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</si>
  <si>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</si>
  <si>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</si>
  <si>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</si>
  <si>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</si>
  <si>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</si>
  <si>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</si>
  <si>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</si>
  <si>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</si>
  <si>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</si>
  <si>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</si>
  <si>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</si>
  <si>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</si>
  <si>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</si>
  <si>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</si>
  <si>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</si>
  <si>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</si>
  <si>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</si>
  <si>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</si>
  <si>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</si>
  <si>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</si>
  <si>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</si>
  <si>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</si>
  <si>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</si>
  <si>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</si>
  <si>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</si>
  <si>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</si>
  <si>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</si>
  <si>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</si>
  <si>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</si>
  <si>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</si>
  <si>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</si>
  <si>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</si>
  <si>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</si>
  <si>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</si>
  <si>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</si>
  <si>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</si>
  <si>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</si>
  <si>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</si>
  <si>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</si>
  <si>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</si>
  <si>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</si>
  <si>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</si>
  <si>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</si>
  <si>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</si>
  <si>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</si>
  <si>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</si>
  <si>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</si>
  <si>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</si>
  <si>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</si>
  <si>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</si>
  <si>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</si>
  <si>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</si>
  <si>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</si>
  <si>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</si>
  <si>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</si>
  <si>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</si>
  <si>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</si>
  <si>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</si>
  <si>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</si>
  <si>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</si>
  <si>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</si>
  <si>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</si>
  <si>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</si>
  <si>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</si>
  <si>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</si>
  <si>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</si>
  <si>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</si>
  <si>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</si>
  <si>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</si>
  <si>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</si>
  <si>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</si>
  <si>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</si>
  <si>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</si>
  <si>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</si>
  <si>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</si>
  <si>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</si>
  <si>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</si>
  <si>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</si>
  <si>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</si>
  <si>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</si>
  <si>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</si>
  <si>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</si>
  <si>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</si>
  <si>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</si>
  <si>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</si>
  <si>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</si>
  <si>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</si>
  <si>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</si>
  <si>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</si>
  <si>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</si>
  <si>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</si>
  <si>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</si>
  <si>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</si>
  <si>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</si>
  <si>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</si>
  <si>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</si>
  <si>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</si>
  <si>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</si>
  <si>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</si>
  <si>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</si>
  <si>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</si>
  <si>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</si>
  <si>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</si>
  <si>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</si>
  <si>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</si>
  <si>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</si>
  <si>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</si>
  <si>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</si>
  <si>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</si>
  <si>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</si>
  <si>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</si>
  <si>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</si>
  <si>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</si>
  <si>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</si>
  <si>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</si>
  <si>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</si>
  <si>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</si>
  <si>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</si>
  <si>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</si>
  <si>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</si>
  <si>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</si>
  <si>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</si>
  <si>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</si>
  <si>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</si>
  <si>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</si>
  <si>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</si>
  <si>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</si>
  <si>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</si>
  <si>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</si>
  <si>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</si>
  <si>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</si>
  <si>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</si>
  <si>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</si>
  <si>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</si>
  <si>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</si>
  <si>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</si>
  <si>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</si>
  <si>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</si>
  <si>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</si>
  <si>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</si>
  <si>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</si>
  <si>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</si>
  <si>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</si>
  <si>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</si>
  <si>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</si>
  <si>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</si>
  <si>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</si>
  <si>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</si>
  <si>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</si>
  <si>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</si>
  <si>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</si>
  <si>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</si>
  <si>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</si>
  <si>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</si>
  <si>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</si>
  <si>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</si>
  <si>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</si>
  <si>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</si>
  <si>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</si>
  <si>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</si>
  <si>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</si>
  <si>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</si>
  <si>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</si>
  <si>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</si>
  <si>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</si>
  <si>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</si>
  <si>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</si>
  <si>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</si>
  <si>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</si>
  <si>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</si>
  <si>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</si>
  <si>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</si>
  <si>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</si>
  <si>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</si>
  <si>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</si>
  <si>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</si>
  <si>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</si>
  <si>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</si>
  <si>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</si>
  <si>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</si>
  <si>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</si>
  <si>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</si>
  <si>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</si>
  <si>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</si>
  <si>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</si>
  <si>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</si>
  <si>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</si>
  <si>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</si>
  <si>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</si>
  <si>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</si>
  <si>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</si>
  <si>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</si>
  <si>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</si>
  <si>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</si>
  <si>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</si>
  <si>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</si>
  <si>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</si>
  <si>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</si>
  <si>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</si>
  <si>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</si>
  <si>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</si>
  <si>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</si>
  <si>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</si>
  <si>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</si>
  <si>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</si>
  <si>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</si>
  <si>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</si>
  <si>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</si>
  <si>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</si>
  <si>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</si>
  <si>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</si>
  <si>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</si>
  <si>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</si>
  <si>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</si>
  <si>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</si>
  <si>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</si>
  <si>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</si>
  <si>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</si>
  <si>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</si>
  <si>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</si>
  <si>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</si>
  <si>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</si>
  <si>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</si>
  <si>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</si>
  <si>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</si>
  <si>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</si>
  <si>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</si>
  <si>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</si>
  <si>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</si>
  <si>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</si>
  <si>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</si>
  <si>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</si>
  <si>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</si>
  <si>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</si>
  <si>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</si>
  <si>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</si>
  <si>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</si>
  <si>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</si>
  <si>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</si>
  <si>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</si>
  <si>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</si>
  <si>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</si>
  <si>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</si>
  <si>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</si>
  <si>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</si>
  <si>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</si>
  <si>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</si>
  <si>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</si>
  <si>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</si>
  <si>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</si>
  <si>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</si>
  <si>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</si>
  <si>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</si>
  <si>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</si>
  <si>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</si>
  <si>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</si>
  <si>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</si>
  <si>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</si>
  <si>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</si>
  <si>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</si>
  <si>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</si>
  <si>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</si>
  <si>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</si>
  <si>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</si>
  <si>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</si>
  <si>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</si>
  <si>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</si>
  <si>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</si>
  <si>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</si>
  <si>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</si>
  <si>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</si>
  <si>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</si>
  <si>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</si>
  <si>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</si>
  <si>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</si>
  <si>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</si>
  <si>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</si>
  <si>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</si>
  <si>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</si>
  <si>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</si>
  <si>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</si>
  <si>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</si>
  <si>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</si>
  <si>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</si>
  <si>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</si>
  <si>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</si>
  <si>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</si>
  <si>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</si>
  <si>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</si>
  <si>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</si>
  <si>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</si>
  <si>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</si>
  <si>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</si>
  <si>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</si>
  <si>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</si>
  <si>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</si>
  <si>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</si>
  <si>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</si>
  <si>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</si>
  <si>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</si>
  <si>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</si>
  <si>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</si>
  <si>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</si>
  <si>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</si>
  <si>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</si>
  <si>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</si>
  <si>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</si>
  <si>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</si>
  <si>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</si>
  <si>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</si>
  <si>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</si>
  <si>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</si>
  <si>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</si>
  <si>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</si>
  <si>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</si>
  <si>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</si>
  <si>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</si>
  <si>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</si>
  <si>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</si>
  <si>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</si>
  <si>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</si>
  <si>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</si>
  <si>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</si>
  <si>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</si>
  <si>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</si>
  <si>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</si>
  <si>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</si>
  <si>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</si>
  <si>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</si>
  <si>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</si>
  <si>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</si>
  <si>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</si>
  <si>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</si>
  <si>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</si>
  <si>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</si>
  <si>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</si>
  <si>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</si>
  <si>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</si>
  <si>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</si>
  <si>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</si>
  <si>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</si>
  <si>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</si>
  <si>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</si>
  <si>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</si>
  <si>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</si>
  <si>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</si>
  <si>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</si>
  <si>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</si>
  <si>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</si>
  <si>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</si>
  <si>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</si>
  <si>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</si>
  <si>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</si>
  <si>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</si>
  <si>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</si>
  <si>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</si>
  <si>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</si>
  <si>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</si>
  <si>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</si>
  <si>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</si>
  <si>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</si>
  <si>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</si>
  <si>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</si>
  <si>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</si>
  <si>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</si>
  <si>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</si>
  <si>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</si>
  <si>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</si>
  <si>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</si>
  <si>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</si>
  <si>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</si>
  <si>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</si>
  <si>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</si>
  <si>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</si>
  <si>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</si>
  <si>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</si>
  <si>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</si>
  <si>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</si>
  <si>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</si>
  <si>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</si>
  <si>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</si>
  <si>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</si>
  <si>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</si>
  <si>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</si>
  <si>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</si>
  <si>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</si>
  <si>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</si>
  <si>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</si>
  <si>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</si>
  <si>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</si>
  <si>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</si>
  <si>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</si>
  <si>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</si>
  <si>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</si>
  <si>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</si>
  <si>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</si>
  <si>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</si>
  <si>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</si>
  <si>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</si>
  <si>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</si>
  <si>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</si>
  <si>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</si>
  <si>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</si>
  <si>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</si>
  <si>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</si>
  <si>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</si>
  <si>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</si>
  <si>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</si>
  <si>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</si>
  <si>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</si>
  <si>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</si>
  <si>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</si>
  <si>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</si>
  <si>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</si>
  <si>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</si>
  <si>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</si>
  <si>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</si>
  <si>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</si>
  <si>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</si>
  <si>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</si>
  <si>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</si>
  <si>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</si>
  <si>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</si>
  <si>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</si>
  <si>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</si>
  <si>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</si>
  <si>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</si>
  <si>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</si>
  <si>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</si>
  <si>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</si>
  <si>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</si>
  <si>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</si>
  <si>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</si>
  <si>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</si>
  <si>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</si>
  <si>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</si>
  <si>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</si>
  <si>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</si>
  <si>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</si>
  <si>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</si>
  <si>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</si>
  <si>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</si>
  <si>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</si>
  <si>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</si>
  <si>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</si>
  <si>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</si>
  <si>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</si>
  <si>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</si>
  <si>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</si>
  <si>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</si>
  <si>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</si>
  <si>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</si>
  <si>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</si>
  <si>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</si>
  <si>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</si>
  <si>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</si>
  <si>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</si>
  <si>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</si>
  <si>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</si>
  <si>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</si>
  <si>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</si>
  <si>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</si>
  <si>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</si>
  <si>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</si>
  <si>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</si>
  <si>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</si>
  <si>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</si>
  <si>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</si>
  <si>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</si>
  <si>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</si>
  <si>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</si>
  <si>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</si>
  <si>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</si>
  <si>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</si>
  <si>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</si>
  <si>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</si>
  <si>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</si>
  <si>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</si>
  <si>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</si>
  <si>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</si>
  <si>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</si>
  <si>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</si>
  <si>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</si>
  <si>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</si>
  <si>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</si>
  <si>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</si>
  <si>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</si>
  <si>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</si>
  <si>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</si>
  <si>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</si>
  <si>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</si>
  <si>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</si>
  <si>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</si>
  <si>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</si>
  <si>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</si>
  <si>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</si>
  <si>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</si>
  <si>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</si>
  <si>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</si>
  <si>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</si>
  <si>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</si>
  <si>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</si>
  <si>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</si>
  <si>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</si>
  <si>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</si>
  <si>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</si>
  <si>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</si>
  <si>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</si>
  <si>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</si>
  <si>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</si>
  <si>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</si>
  <si>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</si>
  <si>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</si>
  <si>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</si>
  <si>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</si>
  <si>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</si>
  <si>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</si>
  <si>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</si>
  <si>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</si>
  <si>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</si>
  <si>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</si>
  <si>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</si>
  <si>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</si>
  <si>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</si>
  <si>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</si>
  <si>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</si>
  <si>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</si>
  <si>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</si>
  <si>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</si>
  <si>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</si>
  <si>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</si>
  <si>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</si>
  <si>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</si>
  <si>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</si>
  <si>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</si>
  <si>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</si>
  <si>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</si>
  <si>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</si>
  <si>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</si>
  <si>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</si>
  <si>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</si>
  <si>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</si>
  <si>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</si>
  <si>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</si>
  <si>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</si>
  <si>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</si>
  <si>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</si>
  <si>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</si>
  <si>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</si>
  <si>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</si>
  <si>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</si>
  <si>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</si>
  <si>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</si>
  <si>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</si>
  <si>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</si>
  <si>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</si>
  <si>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</si>
  <si>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</si>
  <si>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</si>
  <si>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</si>
  <si>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</si>
  <si>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</si>
  <si>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</si>
  <si>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</si>
  <si>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</si>
  <si>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</si>
  <si>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</si>
  <si>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</si>
  <si>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</si>
  <si>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</si>
  <si>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</si>
  <si>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</si>
  <si>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</si>
  <si>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</si>
  <si>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</si>
  <si>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</si>
  <si>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</si>
  <si>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</si>
  <si>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</si>
  <si>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</si>
  <si>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</si>
  <si>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</si>
  <si>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</si>
  <si>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</si>
  <si>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</si>
  <si>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</si>
  <si>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</si>
  <si>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</si>
  <si>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</si>
  <si>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</si>
  <si>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</si>
  <si>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</si>
  <si>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</si>
  <si>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</si>
  <si>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</si>
  <si>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</si>
  <si>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</si>
  <si>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</si>
  <si>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</si>
  <si>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</si>
  <si>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</si>
  <si>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</si>
  <si>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</si>
  <si>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</si>
  <si>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</si>
  <si>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</si>
  <si>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</si>
  <si>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</si>
  <si>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</si>
  <si>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</si>
  <si>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</si>
  <si>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</si>
  <si>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</si>
  <si>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</si>
  <si>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</si>
  <si>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</si>
  <si>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</si>
  <si>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</si>
  <si>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</si>
  <si>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</si>
  <si>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</si>
  <si>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</si>
  <si>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</si>
  <si>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</si>
  <si>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</si>
  <si>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</si>
  <si>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</si>
  <si>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</si>
  <si>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</si>
  <si>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</si>
  <si>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</si>
  <si>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</si>
  <si>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</si>
  <si>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</si>
  <si>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</si>
  <si>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</si>
  <si>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</si>
  <si>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</si>
  <si>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</si>
  <si>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</si>
  <si>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</si>
  <si>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</si>
  <si>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</si>
  <si>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</si>
  <si>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</si>
  <si>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</si>
  <si>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</si>
  <si>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</si>
  <si>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</si>
  <si>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</si>
  <si>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</si>
  <si>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</si>
  <si>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</si>
  <si>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</si>
  <si>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</si>
  <si>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</si>
  <si>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</si>
  <si>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</si>
  <si>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</si>
  <si>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</si>
  <si>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</si>
  <si>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</si>
  <si>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</si>
  <si>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</si>
  <si>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</si>
  <si>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</si>
  <si>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</si>
  <si>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</si>
  <si>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</si>
  <si>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</si>
  <si>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</si>
  <si>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</si>
  <si>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</si>
  <si>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</si>
  <si>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</si>
  <si>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</si>
  <si>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</si>
  <si>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</si>
  <si>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</si>
  <si>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</si>
  <si>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</si>
  <si>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</si>
  <si>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</si>
  <si>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</si>
  <si>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</si>
  <si>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</si>
  <si>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</si>
  <si>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</si>
  <si>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</si>
  <si>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</si>
  <si>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</si>
  <si>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</si>
  <si>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</si>
  <si>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</si>
  <si>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</si>
  <si>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</si>
  <si>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</si>
  <si>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</si>
  <si>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</si>
  <si>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</si>
  <si>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</si>
  <si>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</si>
  <si>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</si>
  <si>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</si>
  <si>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</si>
  <si>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</si>
  <si>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</si>
  <si>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</si>
  <si>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</si>
  <si>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</si>
  <si>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</si>
  <si>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</si>
  <si>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</si>
  <si>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</si>
  <si>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</si>
  <si>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</si>
  <si>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</si>
  <si>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</si>
  <si>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</si>
  <si>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</si>
  <si>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</si>
  <si>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</si>
  <si>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</si>
  <si>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</si>
  <si>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</si>
  <si>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</si>
  <si>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</si>
  <si>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</si>
  <si>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</si>
  <si>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</si>
  <si>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</si>
  <si>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</si>
  <si>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</si>
  <si>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</si>
  <si>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</si>
  <si>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</si>
  <si>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</si>
  <si>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</si>
  <si>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</si>
  <si>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</si>
  <si>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</si>
  <si>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</si>
  <si>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</si>
  <si>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</si>
  <si>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</si>
  <si>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</si>
  <si>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</si>
  <si>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</si>
  <si>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</si>
  <si>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</si>
  <si>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</si>
  <si>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</si>
  <si>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</si>
  <si>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</si>
  <si>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</si>
  <si>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</si>
  <si>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</si>
  <si>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</si>
  <si>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</si>
  <si>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</si>
  <si>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</si>
  <si>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</si>
  <si>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</si>
  <si>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</si>
  <si>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</si>
  <si>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</si>
  <si>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</si>
  <si>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</si>
  <si>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</si>
  <si>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</si>
  <si>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</si>
  <si>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</si>
  <si>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</si>
  <si>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</si>
  <si>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</si>
  <si>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</si>
  <si>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</si>
  <si>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</si>
  <si>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</si>
  <si>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</si>
  <si>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</si>
  <si>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</si>
  <si>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</si>
  <si>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</si>
  <si>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</si>
  <si>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</si>
  <si>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</si>
  <si>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</si>
  <si>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</si>
  <si>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</si>
  <si>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</si>
  <si>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</si>
  <si>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</si>
  <si>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</si>
  <si>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</si>
  <si>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</si>
  <si>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</si>
  <si>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</si>
  <si>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</si>
  <si>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</si>
  <si>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</si>
  <si>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</si>
  <si>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</si>
  <si>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</si>
  <si>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</si>
  <si>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</si>
  <si>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</si>
  <si>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</si>
  <si>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</si>
  <si>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</si>
  <si>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</si>
  <si>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</si>
  <si>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</si>
  <si>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</si>
  <si>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</si>
  <si>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</si>
  <si>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</si>
  <si>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</si>
  <si>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</si>
  <si>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</si>
  <si>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</si>
  <si>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</si>
  <si>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</si>
  <si>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</si>
  <si>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</si>
  <si>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</si>
  <si>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</si>
  <si>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</si>
  <si>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</si>
  <si>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</si>
  <si>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</si>
  <si>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</si>
  <si>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</si>
  <si>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</si>
  <si>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</si>
  <si>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</si>
  <si>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</si>
  <si>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</si>
  <si>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</si>
  <si>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</si>
  <si>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</si>
  <si>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</si>
  <si>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</si>
  <si>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</si>
  <si>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</si>
  <si>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</si>
  <si>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</si>
  <si>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</si>
  <si>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</si>
  <si>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</si>
  <si>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</si>
  <si>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</si>
  <si>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</si>
  <si>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</si>
  <si>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</si>
  <si>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</si>
  <si>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</si>
  <si>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</si>
  <si>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</si>
  <si>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</si>
  <si>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</si>
  <si>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</si>
  <si>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</si>
  <si>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</si>
  <si>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</si>
  <si>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</si>
  <si>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</si>
  <si>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</si>
  <si>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</si>
  <si>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</si>
  <si>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</si>
  <si>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</si>
  <si>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</si>
  <si>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</si>
  <si>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</si>
  <si>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</si>
  <si>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</si>
  <si>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</si>
  <si>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</si>
  <si>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</si>
  <si>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</si>
  <si>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</si>
  <si>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</si>
  <si>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</si>
  <si>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</si>
  <si>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</si>
  <si>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</si>
  <si>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</si>
  <si>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</si>
  <si>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</si>
  <si>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</si>
  <si>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</si>
  <si>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</si>
  <si>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</si>
  <si>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</si>
  <si>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</si>
  <si>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</si>
  <si>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</si>
  <si>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</si>
  <si>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</si>
  <si>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</si>
  <si>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</si>
  <si>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</si>
  <si>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</si>
  <si>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</si>
  <si>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</si>
  <si>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</si>
  <si>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</si>
  <si>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</si>
  <si>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</si>
  <si>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</si>
  <si>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</si>
  <si>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</si>
  <si>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</si>
  <si>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</si>
  <si>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</si>
  <si>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</si>
  <si>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</si>
  <si>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</si>
  <si>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</si>
  <si>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</si>
  <si>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</si>
  <si>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</si>
  <si>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</si>
  <si>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</si>
  <si>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</si>
  <si>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</si>
  <si>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</si>
  <si>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</si>
  <si>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</si>
  <si>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</si>
  <si>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</si>
  <si>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</si>
  <si>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</si>
  <si>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</si>
  <si>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</si>
  <si>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</si>
  <si>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</si>
  <si>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</si>
  <si>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</si>
  <si>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</si>
  <si>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</si>
  <si>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</si>
  <si>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</si>
  <si>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</si>
  <si>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</si>
  <si>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</si>
  <si>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</si>
  <si>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</si>
  <si>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</si>
  <si>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</si>
  <si>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</si>
  <si>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</si>
  <si>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</si>
  <si>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</si>
  <si>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</si>
  <si>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</si>
  <si>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</si>
  <si>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</si>
  <si>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</si>
  <si>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</si>
  <si>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</si>
  <si>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</si>
  <si>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</si>
  <si>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</si>
  <si>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</si>
  <si>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</si>
  <si>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</si>
  <si>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</si>
  <si>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</si>
  <si>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</si>
  <si>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</si>
  <si>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</si>
  <si>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</si>
  <si>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</si>
  <si>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</si>
  <si>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</si>
  <si>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</si>
  <si>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</si>
  <si>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</si>
  <si>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</si>
  <si>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</si>
  <si>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</si>
  <si>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</si>
  <si>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</si>
  <si>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</si>
  <si>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</si>
  <si>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</si>
  <si>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</si>
  <si>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</si>
  <si>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</si>
  <si>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</si>
  <si>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</si>
  <si>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</si>
  <si>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</si>
  <si>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</si>
  <si>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</si>
  <si>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</si>
  <si>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</si>
  <si>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</si>
  <si>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</si>
  <si>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</si>
  <si>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</si>
  <si>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</si>
  <si>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</si>
  <si>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</si>
  <si>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</si>
  <si>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</si>
  <si>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</si>
  <si>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</si>
  <si>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</si>
  <si>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</si>
  <si>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</si>
  <si>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</si>
  <si>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</si>
  <si>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</si>
  <si>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</si>
  <si>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</si>
  <si>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</si>
  <si>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</si>
  <si>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</si>
  <si>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</si>
  <si>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</si>
  <si>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</si>
  <si>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</si>
  <si>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</si>
  <si>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</si>
  <si>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</si>
  <si>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</si>
  <si>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</si>
  <si>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</si>
  <si>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</si>
  <si>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</si>
  <si>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</si>
  <si>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</si>
  <si>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</si>
  <si>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</si>
  <si>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</si>
  <si>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</si>
  <si>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</si>
  <si>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</si>
  <si>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</si>
  <si>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</si>
  <si>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</si>
  <si>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</si>
  <si>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</si>
  <si>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</si>
  <si>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</si>
  <si>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</si>
  <si>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</si>
  <si>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</si>
  <si>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</si>
  <si>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</si>
  <si>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</si>
  <si>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</si>
  <si>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</si>
  <si>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</si>
  <si>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</si>
  <si>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</si>
  <si>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</si>
  <si>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</si>
  <si>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</si>
  <si>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</si>
  <si>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</si>
  <si>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</si>
  <si>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</si>
  <si>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</si>
  <si>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</si>
  <si>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</si>
  <si>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</si>
  <si>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</si>
  <si>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</si>
  <si>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</si>
  <si>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</si>
  <si>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</si>
  <si>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</si>
  <si>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</si>
  <si>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</si>
  <si>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</si>
  <si>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</si>
  <si>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</si>
  <si>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</si>
  <si>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</si>
  <si>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</si>
  <si>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</si>
  <si>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</si>
  <si>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</si>
  <si>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</si>
  <si>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</si>
  <si>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</si>
  <si>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</si>
  <si>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</si>
  <si>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</si>
  <si>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</si>
  <si>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</si>
  <si>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</si>
  <si>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</si>
  <si>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</si>
  <si>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</si>
  <si>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</si>
  <si>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</si>
  <si>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</si>
  <si>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</si>
  <si>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</si>
  <si>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</si>
  <si>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</si>
  <si>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</si>
  <si>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</si>
  <si>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</si>
  <si>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</si>
  <si>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</si>
  <si>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</si>
  <si>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</si>
  <si>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</si>
  <si>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</si>
  <si>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</si>
  <si>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</si>
  <si>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</si>
  <si>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</si>
  <si>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</si>
  <si>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</si>
  <si>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</si>
  <si>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</si>
  <si>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</si>
  <si>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</si>
  <si>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</si>
  <si>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</si>
  <si>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</si>
  <si>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</si>
  <si>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</si>
  <si>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</si>
  <si>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</si>
  <si>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</si>
  <si>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</si>
  <si>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</si>
  <si>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</si>
  <si>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</si>
  <si>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</si>
  <si>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</si>
  <si>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</si>
  <si>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</si>
  <si>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</si>
  <si>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</si>
  <si>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</si>
  <si>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</si>
  <si>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</si>
  <si>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</si>
  <si>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</si>
  <si>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</si>
  <si>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</si>
  <si>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</si>
  <si>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</si>
  <si>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</si>
  <si>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</si>
  <si>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</si>
  <si>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</si>
  <si>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</si>
  <si>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</si>
  <si>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</si>
  <si>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</si>
  <si>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</si>
  <si>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</si>
  <si>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</si>
  <si>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</si>
  <si>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</si>
  <si>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</si>
  <si>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</si>
  <si>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</si>
  <si>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</si>
  <si>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</si>
  <si>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</si>
  <si>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</si>
  <si>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</si>
  <si>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</si>
  <si>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</si>
  <si>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</si>
  <si>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</si>
  <si>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</si>
  <si>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</si>
  <si>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</si>
  <si>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</si>
  <si>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</si>
  <si>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</si>
  <si>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</si>
  <si>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</si>
  <si>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</si>
  <si>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</si>
  <si>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</si>
  <si>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</si>
  <si>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</si>
  <si>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</si>
  <si>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</si>
  <si>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</si>
  <si>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</si>
  <si>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</si>
  <si>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</si>
  <si>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</si>
  <si>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</si>
  <si>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</si>
  <si>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</si>
  <si>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</si>
  <si>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</si>
  <si>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</si>
  <si>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</si>
  <si>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</si>
  <si>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</si>
  <si>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</si>
  <si>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</si>
  <si>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</si>
  <si>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</si>
  <si>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</si>
  <si>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</si>
  <si>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</si>
  <si>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</si>
  <si>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</si>
  <si>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</si>
  <si>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</si>
  <si>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</si>
  <si>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</si>
  <si>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</si>
  <si>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</si>
  <si>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</si>
  <si>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</si>
  <si>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</si>
  <si>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</si>
  <si>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</si>
  <si>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</si>
  <si>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</si>
  <si>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</si>
  <si>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</si>
  <si>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</si>
  <si>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</si>
  <si>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</si>
  <si>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</si>
  <si>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</si>
  <si>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</si>
  <si>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</si>
  <si>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</si>
  <si>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</si>
  <si>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</si>
  <si>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</si>
  <si>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</si>
  <si>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</si>
  <si>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</si>
  <si>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</si>
  <si>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</si>
  <si>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</si>
  <si>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</si>
  <si>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</si>
  <si>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</si>
  <si>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</si>
  <si>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</si>
  <si>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</si>
  <si>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</si>
  <si>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</si>
  <si>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</si>
  <si>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</si>
  <si>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</si>
  <si>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</si>
  <si>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</si>
  <si>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</si>
  <si>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</si>
  <si>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</si>
  <si>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</si>
  <si>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</si>
  <si>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</si>
  <si>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</si>
  <si>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</si>
  <si>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</si>
  <si>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</si>
  <si>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</si>
  <si>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</si>
  <si>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</si>
  <si>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</si>
  <si>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</si>
  <si>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</si>
  <si>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</si>
  <si>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</si>
  <si>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</si>
  <si>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</si>
  <si>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</si>
  <si>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</si>
  <si>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</si>
  <si>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</si>
  <si>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</si>
  <si>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</si>
  <si>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</si>
  <si>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</si>
  <si>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</si>
  <si>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</si>
  <si>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</si>
  <si>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</si>
  <si>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</si>
  <si>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</si>
  <si>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</si>
  <si>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</si>
  <si>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</si>
  <si>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</si>
  <si>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</si>
  <si>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</si>
  <si>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</si>
  <si>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</si>
  <si>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</si>
  <si>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</si>
  <si>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</si>
  <si>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</si>
  <si>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</si>
  <si>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</si>
  <si>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</si>
  <si>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</si>
  <si>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</si>
  <si>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</si>
  <si>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</si>
  <si>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</si>
  <si>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</si>
  <si>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</si>
  <si>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</si>
  <si>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</si>
  <si>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</si>
  <si>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</si>
  <si>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</si>
  <si>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</si>
  <si>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</si>
  <si>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</si>
  <si>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</si>
  <si>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</si>
  <si>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</si>
  <si>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</si>
  <si>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</si>
  <si>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</si>
  <si>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</si>
  <si>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</si>
  <si>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</si>
  <si>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</si>
  <si>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</si>
  <si>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</si>
  <si>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</si>
  <si>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</si>
  <si>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</si>
  <si>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</si>
  <si>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</si>
  <si>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</si>
  <si>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</si>
  <si>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</si>
  <si>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</si>
  <si>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</si>
  <si>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</si>
  <si>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</si>
  <si>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</si>
  <si>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</si>
  <si>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</si>
  <si>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</si>
  <si>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</si>
  <si>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</si>
  <si>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</si>
  <si>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</si>
  <si>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</si>
  <si>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</si>
  <si>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</si>
  <si>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</si>
  <si>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</si>
  <si>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</si>
  <si>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</si>
  <si>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</si>
  <si>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</si>
  <si>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</si>
  <si>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</si>
  <si>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</si>
  <si>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</si>
  <si>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</si>
  <si>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</si>
  <si>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</si>
  <si>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</si>
  <si>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</si>
  <si>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</si>
  <si>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</si>
  <si>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</si>
  <si>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</si>
  <si>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</si>
  <si>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</si>
  <si>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</si>
  <si>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</si>
  <si>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</si>
  <si>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</si>
  <si>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</si>
  <si>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</si>
  <si>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</si>
  <si>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</si>
  <si>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</si>
  <si>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</si>
  <si>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</si>
  <si>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</si>
  <si>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</si>
  <si>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</si>
  <si>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</si>
  <si>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</si>
  <si>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</si>
  <si>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</si>
  <si>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</si>
  <si>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</si>
  <si>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</si>
  <si>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</si>
  <si>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</si>
  <si>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</si>
  <si>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</si>
  <si>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</si>
  <si>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</si>
  <si>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</si>
  <si>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</si>
  <si>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</si>
  <si>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</si>
  <si>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</si>
  <si>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</si>
  <si>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</si>
  <si>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</si>
  <si>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</si>
  <si>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</si>
  <si>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</si>
  <si>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</si>
  <si>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</si>
  <si>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</si>
  <si>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</si>
  <si>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</si>
  <si>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</si>
  <si>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</si>
  <si>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</si>
  <si>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</si>
  <si>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</si>
  <si>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</si>
  <si>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</si>
  <si>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</si>
  <si>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</si>
  <si>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</si>
  <si>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</si>
  <si>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</si>
  <si>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</si>
  <si>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</si>
  <si>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</si>
  <si>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</si>
  <si>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</si>
  <si>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</si>
  <si>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</si>
  <si>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</si>
  <si>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</si>
  <si>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</si>
  <si>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</si>
  <si>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</si>
  <si>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</si>
  <si>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</si>
  <si>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</si>
  <si>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</si>
  <si>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</si>
  <si>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</si>
  <si>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</si>
  <si>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</si>
  <si>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</si>
  <si>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</si>
  <si>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</si>
  <si>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</si>
  <si>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</si>
  <si>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</si>
  <si>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</si>
  <si>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</si>
  <si>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</si>
  <si>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</si>
  <si>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</si>
  <si>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</si>
  <si>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</si>
  <si>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</si>
  <si>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</si>
  <si>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</si>
  <si>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</si>
  <si>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</si>
  <si>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</si>
  <si>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</si>
  <si>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</si>
  <si>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</si>
  <si>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</si>
  <si>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</si>
  <si>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</si>
  <si>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</si>
  <si>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</si>
  <si>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</si>
  <si>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</si>
  <si>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</si>
  <si>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</si>
  <si>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</si>
  <si>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</si>
  <si>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</si>
  <si>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</si>
  <si>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</si>
  <si>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</si>
  <si>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</si>
  <si>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</si>
  <si>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</si>
  <si>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</si>
  <si>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</si>
  <si>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</si>
  <si>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</si>
  <si>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</si>
  <si>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</si>
  <si>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</si>
  <si>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</si>
  <si>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</si>
  <si>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</si>
  <si>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</si>
  <si>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</si>
  <si>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</si>
  <si>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</si>
  <si>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</si>
  <si>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</si>
  <si>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</si>
  <si>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</si>
  <si>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</si>
  <si>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</si>
  <si>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</si>
  <si>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</si>
  <si>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</si>
  <si>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</si>
  <si>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</si>
  <si>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</si>
  <si>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</si>
  <si>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</si>
  <si>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</si>
  <si>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</si>
  <si>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</si>
  <si>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</si>
  <si>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</si>
  <si>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</si>
  <si>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</si>
  <si>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</si>
  <si>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</si>
  <si>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</si>
  <si>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</si>
  <si>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</si>
  <si>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</si>
  <si>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</si>
  <si>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</si>
  <si>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</si>
  <si>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</si>
  <si>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</si>
  <si>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</si>
  <si>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</si>
  <si>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</si>
  <si>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</si>
  <si>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</si>
  <si>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</si>
  <si>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</si>
  <si>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</si>
  <si>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</si>
  <si>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</si>
  <si>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</si>
  <si>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</si>
  <si>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</si>
  <si>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</si>
  <si>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</si>
  <si>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</si>
  <si>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</si>
  <si>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</si>
  <si>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</si>
  <si>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</si>
  <si>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</si>
  <si>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</si>
  <si>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</si>
  <si>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</si>
  <si>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</si>
  <si>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</si>
  <si>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</si>
  <si>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</si>
  <si>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</si>
  <si>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</si>
  <si>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</si>
  <si>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</si>
  <si>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</si>
  <si>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</si>
  <si>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</si>
  <si>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</si>
  <si>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</si>
  <si>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</si>
  <si>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</si>
  <si>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</si>
  <si>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</si>
  <si>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</si>
  <si>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</si>
  <si>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</si>
  <si>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</si>
  <si>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</si>
  <si>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</si>
  <si>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</si>
  <si>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</si>
  <si>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</si>
  <si>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</si>
  <si>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</si>
  <si>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</si>
  <si>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</si>
  <si>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</si>
  <si>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</si>
  <si>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</si>
  <si>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</si>
  <si>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</si>
  <si>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</si>
  <si>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</si>
  <si>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</si>
  <si>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</si>
  <si>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</si>
  <si>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</si>
  <si>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</si>
  <si>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</si>
  <si>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</si>
  <si>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</si>
  <si>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</si>
  <si>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</si>
  <si>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</si>
  <si>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</si>
  <si>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</si>
  <si>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</si>
  <si>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</si>
  <si>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</si>
  <si>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</si>
  <si>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</si>
  <si>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</si>
  <si>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</si>
  <si>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</si>
  <si>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</si>
  <si>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</si>
  <si>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</si>
  <si>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</si>
  <si>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</si>
  <si>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</si>
  <si>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</si>
  <si>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</si>
  <si>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</si>
  <si>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</si>
  <si>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</si>
  <si>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</si>
  <si>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</si>
  <si>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</si>
  <si>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</si>
  <si>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</si>
  <si>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</si>
  <si>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</si>
  <si>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</si>
  <si>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</si>
  <si>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</si>
  <si>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</si>
  <si>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</si>
  <si>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</si>
  <si>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</si>
  <si>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</si>
  <si>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</si>
  <si>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</si>
  <si>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</si>
  <si>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</si>
  <si>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</si>
  <si>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</si>
  <si>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</si>
  <si>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</si>
  <si>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</si>
  <si>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</si>
  <si>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</si>
  <si>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</si>
  <si>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</si>
  <si>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</si>
  <si>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</si>
  <si>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</si>
  <si>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</si>
  <si>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</si>
  <si>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</si>
  <si>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</si>
  <si>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</si>
  <si>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</si>
  <si>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</si>
  <si>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</si>
  <si>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</si>
  <si>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</si>
  <si>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</si>
  <si>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</si>
  <si>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</si>
  <si>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</si>
  <si>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</si>
  <si>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</si>
  <si>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</si>
  <si>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</si>
  <si>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</si>
  <si>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</si>
  <si>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</si>
  <si>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</si>
  <si>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</si>
  <si>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</si>
  <si>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</si>
  <si>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</si>
  <si>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</si>
  <si>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</si>
  <si>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</si>
  <si>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</si>
  <si>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</si>
  <si>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</si>
  <si>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</si>
  <si>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</si>
  <si>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</si>
  <si>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</si>
  <si>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</si>
  <si>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</si>
  <si>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</si>
  <si>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</si>
  <si>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</si>
  <si>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</si>
  <si>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</si>
  <si>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</si>
  <si>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</si>
  <si>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</si>
  <si>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</si>
  <si>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</si>
  <si>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</si>
  <si>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</si>
  <si>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</si>
  <si>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</si>
  <si>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</si>
  <si>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</si>
  <si>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</si>
  <si>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</si>
  <si>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</si>
  <si>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</si>
  <si>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</si>
  <si>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</si>
  <si>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</si>
  <si>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</si>
  <si>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</si>
  <si>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</si>
  <si>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</si>
  <si>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</si>
  <si>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</si>
  <si>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</si>
  <si>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</si>
  <si>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</si>
  <si>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</si>
  <si>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</si>
  <si>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</si>
  <si>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</si>
  <si>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</si>
  <si>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</si>
  <si>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</si>
  <si>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</si>
  <si>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</si>
  <si>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</si>
  <si>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</si>
  <si>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</si>
  <si>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</si>
  <si>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</si>
  <si>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</si>
  <si>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</si>
  <si>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</si>
  <si>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</si>
  <si>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</si>
  <si>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</si>
  <si>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</si>
  <si>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</si>
  <si>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</si>
  <si>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</si>
  <si>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</si>
  <si>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</si>
  <si>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</si>
  <si>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</si>
  <si>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</si>
  <si>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</si>
  <si>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</si>
  <si>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</si>
  <si>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</si>
  <si>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</si>
  <si>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</si>
  <si>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</si>
  <si>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</si>
  <si>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</si>
  <si>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</si>
  <si>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</si>
  <si>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</si>
  <si>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</si>
  <si>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</si>
  <si>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</si>
  <si>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</si>
  <si>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</si>
  <si>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</si>
  <si>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</si>
  <si>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</si>
  <si>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</si>
  <si>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</si>
  <si>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</si>
  <si>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</si>
  <si>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</si>
  <si>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</si>
  <si>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</si>
  <si>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</si>
  <si>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</si>
  <si>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</si>
  <si>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</si>
  <si>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</si>
  <si>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</si>
  <si>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</si>
  <si>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</si>
  <si>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</si>
  <si>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</si>
  <si>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</si>
  <si>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</si>
  <si>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</si>
  <si>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</si>
  <si>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</si>
  <si>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</si>
  <si>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</si>
  <si>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</si>
  <si>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</si>
  <si>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</si>
  <si>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</si>
  <si>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</si>
  <si>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</si>
  <si>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</si>
  <si>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</si>
  <si>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</si>
  <si>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</si>
  <si>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</si>
  <si>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</si>
  <si>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</si>
  <si>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</si>
  <si>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</si>
  <si>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</si>
  <si>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</si>
  <si>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</si>
  <si>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</si>
  <si>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</si>
  <si>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</si>
  <si>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</si>
  <si>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</si>
  <si>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</si>
  <si>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</si>
  <si>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</si>
  <si>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</si>
  <si>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</si>
  <si>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</si>
  <si>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</si>
  <si>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</si>
  <si>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</si>
  <si>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</si>
  <si>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</si>
  <si>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</si>
  <si>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</si>
  <si>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</si>
  <si>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</si>
  <si>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</si>
  <si>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</si>
  <si>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</si>
  <si>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</si>
  <si>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</si>
  <si>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</si>
  <si>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</si>
  <si>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</si>
  <si>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</si>
  <si>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</si>
  <si>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</si>
  <si>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</si>
  <si>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</si>
  <si>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</si>
  <si>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</si>
  <si>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</si>
  <si>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</si>
  <si>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</si>
  <si>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</si>
  <si>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</si>
  <si>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</si>
  <si>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</si>
  <si>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</si>
  <si>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</si>
  <si>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</si>
  <si>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</si>
  <si>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</si>
  <si>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</si>
  <si>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</si>
  <si>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</si>
  <si>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</si>
  <si>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</si>
  <si>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</si>
  <si>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</si>
  <si>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</si>
  <si>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</si>
  <si>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</si>
  <si>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</si>
  <si>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</si>
  <si>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</si>
  <si>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</si>
  <si>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</si>
  <si>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</si>
  <si>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</si>
  <si>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</si>
  <si>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</si>
  <si>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</si>
  <si>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</si>
  <si>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</si>
  <si>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</si>
  <si>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</si>
  <si>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</si>
  <si>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</si>
  <si>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</si>
  <si>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</si>
  <si>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</si>
  <si>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</si>
  <si>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</si>
  <si>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</si>
  <si>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</si>
  <si>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</si>
  <si>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</si>
  <si>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</si>
  <si>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</si>
  <si>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</si>
  <si>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</si>
  <si>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2"/>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</si>
  <si>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</si>
  <si>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</si>
  <si>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</si>
  <si>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</si>
  <si>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</si>
  <si>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</si>
  <si>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</si>
  <si>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</si>
  <si>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</si>
  <si>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</si>
  <si>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</si>
  <si>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</si>
  <si>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</si>
  <si>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</si>
  <si>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</si>
  <si>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</si>
  <si>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</si>
  <si>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</si>
  <si>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</si>
  <si>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</si>
  <si>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</si>
  <si>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</si>
  <si>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</si>
  <si>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</si>
  <si>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</si>
  <si>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</si>
  <si>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</si>
  <si>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2"/>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</si>
  <si>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</si>
  <si>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</si>
  <si>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</si>
  <si>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</si>
  <si>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</si>
  <si>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</si>
  <si>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</si>
  <si>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</si>
  <si>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</si>
  <si>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</si>
  <si>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</si>
  <si>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</si>
  <si>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</si>
  <si>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</si>
  <si>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</si>
  <si>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</si>
  <si>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</si>
  <si>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</si>
  <si>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</si>
  <si>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</si>
  <si>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</si>
  <si>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</si>
  <si>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</si>
  <si>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</si>
  <si>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</si>
  <si>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</si>
  <si>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</si>
  <si>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</si>
  <si>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</si>
  <si>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</si>
  <si>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</si>
  <si>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</si>
  <si>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</si>
  <si>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</si>
  <si>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</si>
  <si>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</si>
  <si>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</si>
  <si>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</si>
  <si>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</si>
  <si>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</si>
  <si>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</si>
  <si>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</si>
  <si>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</si>
  <si>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</si>
  <si>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</si>
  <si>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</si>
  <si>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</si>
  <si>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</si>
  <si>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</si>
  <si>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</si>
  <si>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</si>
  <si>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</si>
  <si>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</si>
  <si>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</si>
  <si>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</si>
  <si>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</si>
  <si>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</si>
  <si>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</si>
  <si>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</si>
  <si>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</si>
  <si>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</si>
  <si>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</si>
  <si>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</si>
  <si>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E-tec Interconnect Asia Co., Ltd. / E-tec Interconnect AG / EMC electro mechanical components GmbH</t>
    <phoneticPr fontId="84" type="noConversion"/>
  </si>
  <si>
    <t>7F, No. 69, Sec.2,Guangfu Rd, Sanchong Dist., New Taipei City, Taiwan, R.O.C. Zip code: 24158</t>
    <phoneticPr fontId="9" type="noConversion"/>
  </si>
  <si>
    <t>Ryan Chou</t>
    <phoneticPr fontId="9" type="noConversion"/>
  </si>
  <si>
    <t>ryan.chou@e-tec-asia.com.tw</t>
    <phoneticPr fontId="9" type="noConversion"/>
  </si>
  <si>
    <t xml:space="preserve">886-2-2999-2726 </t>
    <phoneticPr fontId="9" type="noConversion"/>
  </si>
  <si>
    <t>Engineer</t>
    <phoneticPr fontId="9" type="noConversion"/>
  </si>
  <si>
    <t>As the main component of copper alloy</t>
  </si>
  <si>
    <t>Nickel plating on metal surface</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</si>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</sst>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30">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sz val="11"/>
      <name val="ＭＳ Ｐゴシック"/>
      <family val="2"/>
      <charset val="128"/>
    </font>
    <font>
      <sz val="11"/>
      <color rgb="FFFF0000"/>
      <name val="맑은 고딕"/>
      <family val="2"/>
      <charset val="129"/>
    </font>
    <font>
      <sz val="11"/>
      <name val="맑은 고딕"/>
      <family val="2"/>
      <charset val="129"/>
    </font>
    <font>
      <sz val="12"/>
      <name val="新細明體"/>
      <family val="1"/>
      <charset val="136"/>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31">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9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0" fontId="18" fillId="45" borderId="11" xfId="0"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29" fillId="0" borderId="84" xfId="0" applyFont="1" applyBorder="1" applyAlignment="1" applyProtection="1">
      <alignment horizontal="left"/>
      <protection locked="0"/>
    </xf>
    <xf numFmtId="0" fontId="129" fillId="0" borderId="85" xfId="0" applyFont="1" applyBorder="1" applyAlignment="1" applyProtection="1">
      <alignment horizontal="left"/>
      <protection locked="0"/>
    </xf>
    <xf numFmtId="0" fontId="129" fillId="0" borderId="86" xfId="0" applyFont="1" applyBorder="1" applyAlignment="1" applyProtection="1">
      <alignment horizontal="left"/>
      <protection locked="0"/>
    </xf>
    <xf numFmtId="0" fontId="17" fillId="45" borderId="25" xfId="0" applyFont="1" applyFill="1" applyBorder="1" applyAlignment="1" applyProtection="1">
      <alignment horizontal="center" wrapText="1"/>
      <protection hidden="1"/>
    </xf>
    <xf numFmtId="181" fontId="17" fillId="45" borderId="31" xfId="0" applyNumberFormat="1" applyFont="1" applyFill="1" applyBorder="1" applyAlignment="1" applyProtection="1">
      <alignment horizontal="center" wrapText="1"/>
      <protection locked="0"/>
    </xf>
    <xf numFmtId="181"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hidden="1"/>
    </xf>
    <xf numFmtId="49" fontId="18" fillId="45" borderId="11" xfId="0" applyNumberFormat="1" applyFont="1" applyFill="1" applyBorder="1" applyAlignment="1" applyProtection="1">
      <alignment horizontal="left" vertical="center" wrapText="1"/>
      <protection locked="0" hidden="1"/>
    </xf>
    <xf numFmtId="49" fontId="18" fillId="45" borderId="33" xfId="0" applyNumberFormat="1" applyFont="1" applyFill="1" applyBorder="1" applyAlignment="1" applyProtection="1">
      <alignment horizontal="left" vertical="center" wrapText="1"/>
      <protection locked="0" hidden="1"/>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8" fillId="45" borderId="57" xfId="0" applyFont="1" applyFill="1" applyBorder="1" applyAlignment="1" applyProtection="1">
      <alignment horizontal="left" vertical="center" wrapText="1"/>
      <protection locked="0"/>
    </xf>
    <xf numFmtId="0" fontId="18" fillId="45" borderId="26" xfId="0" applyFont="1" applyFill="1" applyBorder="1" applyAlignment="1" applyProtection="1">
      <alignment horizontal="left" vertical="center" wrapText="1"/>
      <protection locked="0"/>
    </xf>
    <xf numFmtId="0" fontId="18" fillId="45" borderId="65" xfId="0" applyFont="1" applyFill="1" applyBorder="1" applyAlignment="1" applyProtection="1">
      <alignment horizontal="left" vertical="center" wrapText="1"/>
      <protection locked="0"/>
    </xf>
    <xf numFmtId="0" fontId="14" fillId="45" borderId="56" xfId="521" applyFont="1" applyFill="1" applyBorder="1" applyAlignment="1" applyProtection="1">
      <alignment horizontal="left" vertical="center" wrapText="1"/>
      <protection locked="0"/>
    </xf>
    <xf numFmtId="0" fontId="14" fillId="45" borderId="11" xfId="521" applyFont="1" applyFill="1" applyBorder="1" applyAlignment="1" applyProtection="1">
      <alignment horizontal="left" vertical="center" wrapText="1"/>
      <protection locked="0"/>
    </xf>
    <xf numFmtId="0" fontId="14" fillId="45" borderId="33" xfId="521" applyFont="1" applyFill="1" applyBorder="1" applyAlignment="1" applyProtection="1">
      <alignment horizontal="left" vertical="center" wrapText="1"/>
      <protection locked="0"/>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輔色1" xfId="687" builtinId="30" customBuiltin="1"/>
    <cellStyle name="20% - 輔色2" xfId="691" builtinId="34" customBuiltin="1"/>
    <cellStyle name="20% - 輔色3" xfId="695" builtinId="38" customBuiltin="1"/>
    <cellStyle name="20% - 輔色4" xfId="699" builtinId="42" customBuiltin="1"/>
    <cellStyle name="20% - 輔色5" xfId="703" builtinId="46" customBuiltin="1"/>
    <cellStyle name="20% - 輔色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輔色1" xfId="688" builtinId="31" customBuiltin="1"/>
    <cellStyle name="40% - 輔色2" xfId="692" builtinId="35" customBuiltin="1"/>
    <cellStyle name="40% - 輔色3" xfId="696" builtinId="39" customBuiltin="1"/>
    <cellStyle name="40% - 輔色4" xfId="700" builtinId="43" customBuiltin="1"/>
    <cellStyle name="40% - 輔色5" xfId="704" builtinId="47" customBuiltin="1"/>
    <cellStyle name="40% - 輔色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輔色1" xfId="689" builtinId="32" customBuiltin="1"/>
    <cellStyle name="60% - 輔色2" xfId="693" builtinId="36" customBuiltin="1"/>
    <cellStyle name="60% - 輔色3" xfId="697" builtinId="40" customBuiltin="1"/>
    <cellStyle name="60% - 輔色4" xfId="701" builtinId="44" customBuiltin="1"/>
    <cellStyle name="60% - 輔色5" xfId="705" builtinId="48" customBuiltin="1"/>
    <cellStyle name="60% - 輔色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一般" xfId="0" builtinId="0"/>
    <cellStyle name="一般 7" xfId="592" xr:uid="{00000000-0005-0000-0000-0000C5020000}"/>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xr:uid="{00000000-0005-0000-0000-0000C6020000}"/>
    <cellStyle name="標準 2 2" xfId="594" xr:uid="{00000000-0005-0000-0000-0000C7020000}"/>
    <cellStyle name="標準 2 3" xfId="595" xr:uid="{00000000-0005-0000-0000-0000C8020000}"/>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xr:uid="{00000000-0005-0000-0000-0000C4020000}"/>
  </cellStyles>
  <dxfs count="345">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ill>
        <patternFill patternType="solid">
          <bgColor rgb="FFFFFF00"/>
        </patternFill>
      </fill>
    </dxf>
    <dxf>
      <fill>
        <patternFill patternType="solid">
          <bgColor rgb="FFFFFF00"/>
        </patternFill>
      </fill>
    </dxf>
    <dxf>
      <fill>
        <patternFill patternType="solid">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CAEAC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24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60">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9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0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7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90">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6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3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3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9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15">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3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6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2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45">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9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45">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45">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0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0">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45">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45">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15">
      <c r="A65" s="219" t="str">
        <f ca="1">OFFSET(L!$C$1,MATCH("Instructions"&amp;ADDRESS(ROW(),COLUMN(),4),L!$A:$A,0)-1,SL,,)</f>
        <v>Instructions for completing the Mine List Tab.
Provide answers in ENGLISH only</v>
      </c>
      <c r="B65" s="179"/>
    </row>
    <row r="66" spans="1:2" ht="15">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15">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30">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6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1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3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15">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75">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60">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45">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05">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30">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28.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14">
      <c r="A9" s="126" t="str">
        <f t="shared" ref="A9" si="1">B9&amp;C9</f>
        <v>InstructionsA9</v>
      </c>
      <c r="B9" s="126" t="s">
        <v>367</v>
      </c>
      <c r="C9" s="126" t="s">
        <v>395</v>
      </c>
      <c r="D9" s="126" t="s">
        <v>19324</v>
      </c>
      <c r="E9" s="240" t="s">
        <v>19482</v>
      </c>
      <c r="F9" s="241" t="s">
        <v>19959</v>
      </c>
      <c r="G9" s="126" t="s">
        <v>19960</v>
      </c>
      <c r="H9" s="276" t="s">
        <v>19961</v>
      </c>
      <c r="I9" s="100" t="s">
        <v>19962</v>
      </c>
    </row>
    <row r="10" spans="1:9" ht="42.75">
      <c r="A10" s="126" t="str">
        <f t="shared" si="0"/>
        <v>InstructionsA10</v>
      </c>
      <c r="B10" s="126" t="s">
        <v>367</v>
      </c>
      <c r="C10" s="126" t="s">
        <v>396</v>
      </c>
      <c r="D10" s="126" t="s">
        <v>19325</v>
      </c>
      <c r="E10" s="240" t="s">
        <v>19991</v>
      </c>
      <c r="F10" s="241" t="s">
        <v>20003</v>
      </c>
      <c r="G10" s="126" t="s">
        <v>20015</v>
      </c>
      <c r="H10" s="276" t="s">
        <v>20027</v>
      </c>
      <c r="I10" s="126" t="s">
        <v>20040</v>
      </c>
    </row>
    <row r="11" spans="1:9" ht="28.5">
      <c r="A11" s="126" t="str">
        <f>B11&amp;C11</f>
        <v>InstructionsA11</v>
      </c>
      <c r="B11" s="126" t="s">
        <v>367</v>
      </c>
      <c r="C11" s="126" t="s">
        <v>397</v>
      </c>
      <c r="D11" s="126" t="s">
        <v>19326</v>
      </c>
      <c r="E11" s="240" t="s">
        <v>19992</v>
      </c>
      <c r="F11" s="241" t="s">
        <v>20004</v>
      </c>
      <c r="G11" s="126" t="s">
        <v>20016</v>
      </c>
      <c r="H11" s="276" t="s">
        <v>20028</v>
      </c>
      <c r="I11" s="126" t="s">
        <v>20039</v>
      </c>
    </row>
    <row r="12" spans="1:9" ht="42.7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5.5">
      <c r="A16" s="126" t="str">
        <f t="shared" si="0"/>
        <v>InstructionsA16</v>
      </c>
      <c r="B16" s="126" t="s">
        <v>367</v>
      </c>
      <c r="C16" s="126" t="s">
        <v>402</v>
      </c>
      <c r="D16" s="126" t="s">
        <v>19331</v>
      </c>
      <c r="E16" s="240" t="s">
        <v>19997</v>
      </c>
      <c r="F16" s="241" t="s">
        <v>20009</v>
      </c>
      <c r="G16" s="126" t="s">
        <v>20021</v>
      </c>
      <c r="H16" s="276" t="s">
        <v>20033</v>
      </c>
      <c r="I16" s="126" t="s">
        <v>20045</v>
      </c>
    </row>
    <row r="17" spans="1:9" ht="28.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2.7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8.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99.75">
      <c r="A25" s="126" t="str">
        <f t="shared" si="0"/>
        <v>InstructionsA26</v>
      </c>
      <c r="B25" s="126" t="s">
        <v>367</v>
      </c>
      <c r="C25" s="126" t="s">
        <v>415</v>
      </c>
      <c r="D25" s="126" t="s">
        <v>19259</v>
      </c>
      <c r="E25" s="240" t="s">
        <v>19488</v>
      </c>
      <c r="F25" s="271" t="s">
        <v>19492</v>
      </c>
      <c r="G25" s="126" t="s">
        <v>19489</v>
      </c>
      <c r="H25" s="276" t="s">
        <v>19490</v>
      </c>
      <c r="I25" s="126" t="s">
        <v>19491</v>
      </c>
    </row>
    <row r="26" spans="1:9" ht="242.25">
      <c r="A26" s="126" t="str">
        <f t="shared" si="0"/>
        <v>InstructionsA27</v>
      </c>
      <c r="B26" s="126" t="s">
        <v>367</v>
      </c>
      <c r="C26" s="126" t="s">
        <v>416</v>
      </c>
      <c r="D26" s="126" t="s">
        <v>19493</v>
      </c>
      <c r="E26" s="244" t="s">
        <v>19494</v>
      </c>
      <c r="F26" s="271" t="s">
        <v>19871</v>
      </c>
      <c r="G26" s="126" t="s">
        <v>19506</v>
      </c>
      <c r="H26" s="276" t="s">
        <v>19495</v>
      </c>
      <c r="I26" s="126" t="s">
        <v>19496</v>
      </c>
    </row>
    <row r="27" spans="1:9" ht="42.75">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56.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42.5">
      <c r="A32" s="126" t="str">
        <f t="shared" si="2"/>
        <v>InstructionsA33</v>
      </c>
      <c r="B32" s="126" t="s">
        <v>367</v>
      </c>
      <c r="C32" s="126" t="s">
        <v>427</v>
      </c>
      <c r="D32" s="126" t="s">
        <v>19263</v>
      </c>
      <c r="E32" s="381" t="s">
        <v>19507</v>
      </c>
      <c r="F32" s="245" t="s">
        <v>19884</v>
      </c>
      <c r="G32" s="126" t="s">
        <v>19508</v>
      </c>
      <c r="H32" s="276" t="s">
        <v>19509</v>
      </c>
      <c r="I32" s="126" t="s">
        <v>19510</v>
      </c>
    </row>
    <row r="33" spans="1:9" ht="142.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99.2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28.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56.5">
      <c r="A41" s="126" t="str">
        <f>B41&amp;C41</f>
        <v>InstructionsA43</v>
      </c>
      <c r="B41" s="126" t="s">
        <v>367</v>
      </c>
      <c r="C41" s="126" t="s">
        <v>454</v>
      </c>
      <c r="D41" s="126" t="s">
        <v>449</v>
      </c>
      <c r="E41" s="240" t="s">
        <v>450</v>
      </c>
      <c r="F41" s="271" t="s">
        <v>451</v>
      </c>
      <c r="G41" s="126" t="s">
        <v>452</v>
      </c>
      <c r="H41" s="276" t="s">
        <v>453</v>
      </c>
      <c r="I41" s="126" t="s">
        <v>18447</v>
      </c>
    </row>
    <row r="42" spans="1:9" ht="85.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56.75">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85.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71.2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14">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85.2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13.5">
      <c r="A77" s="126" t="str">
        <f t="shared" si="0"/>
        <v>InstructionsA83</v>
      </c>
      <c r="B77" s="126" t="s">
        <v>367</v>
      </c>
      <c r="C77" s="126" t="s">
        <v>19476</v>
      </c>
      <c r="D77" s="126" t="s">
        <v>572</v>
      </c>
      <c r="E77" s="240" t="s">
        <v>573</v>
      </c>
      <c r="F77" s="241" t="s">
        <v>574</v>
      </c>
      <c r="G77" s="251" t="s">
        <v>575</v>
      </c>
      <c r="H77" s="276" t="s">
        <v>576</v>
      </c>
      <c r="I77" s="126" t="s">
        <v>18473</v>
      </c>
    </row>
    <row r="78" spans="1:9" ht="171">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199.5">
      <c r="A113" s="126" t="str">
        <f t="shared" si="7"/>
        <v>DefinitionsC5</v>
      </c>
      <c r="B113" s="126" t="s">
        <v>607</v>
      </c>
      <c r="C113" s="126" t="s">
        <v>739</v>
      </c>
      <c r="D113" s="126" t="s">
        <v>740</v>
      </c>
      <c r="E113" s="240" t="s">
        <v>741</v>
      </c>
      <c r="F113" s="241" t="s">
        <v>742</v>
      </c>
      <c r="G113" s="126" t="s">
        <v>743</v>
      </c>
      <c r="H113" s="276" t="s">
        <v>744</v>
      </c>
      <c r="I113" s="126" t="s">
        <v>18495</v>
      </c>
    </row>
    <row r="114" spans="1:9" ht="11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6.75">
      <c r="A115" s="126" t="str">
        <f t="shared" si="7"/>
        <v>DefinitionsC7</v>
      </c>
      <c r="B115" s="126" t="s">
        <v>607</v>
      </c>
      <c r="C115" s="126" t="s">
        <v>751</v>
      </c>
      <c r="D115" s="126" t="s">
        <v>746</v>
      </c>
      <c r="E115" s="240" t="s">
        <v>747</v>
      </c>
      <c r="F115" s="241" t="s">
        <v>748</v>
      </c>
      <c r="G115" s="126" t="s">
        <v>749</v>
      </c>
      <c r="H115" s="276" t="s">
        <v>750</v>
      </c>
      <c r="I115" s="126" t="s">
        <v>18496</v>
      </c>
    </row>
    <row r="116" spans="1:9" ht="142.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42.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42.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28">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28.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42.75">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75">
      <c r="A265" s="126" t="str">
        <f t="shared" si="11"/>
        <v>CheckerJ45</v>
      </c>
      <c r="B265" s="126" t="s">
        <v>1154</v>
      </c>
      <c r="C265" s="126" t="s">
        <v>18953</v>
      </c>
      <c r="D265" s="246"/>
      <c r="E265" s="247"/>
      <c r="F265" s="253"/>
      <c r="G265" s="251"/>
      <c r="H265" s="276"/>
      <c r="I265" s="126"/>
    </row>
    <row r="266" spans="1:9" ht="15.75">
      <c r="A266" s="126" t="str">
        <f t="shared" si="11"/>
        <v>CheckerJ46</v>
      </c>
      <c r="B266" s="126" t="s">
        <v>1154</v>
      </c>
      <c r="C266" s="126" t="s">
        <v>18954</v>
      </c>
      <c r="D266" s="246"/>
      <c r="E266" s="247"/>
      <c r="F266" s="253"/>
      <c r="G266" s="251"/>
      <c r="H266" s="276"/>
      <c r="I266" s="126"/>
    </row>
    <row r="267" spans="1:9" ht="15.75">
      <c r="A267" s="126" t="str">
        <f t="shared" si="11"/>
        <v>CheckerJ47</v>
      </c>
      <c r="B267" s="126" t="s">
        <v>1154</v>
      </c>
      <c r="C267" s="126" t="s">
        <v>18955</v>
      </c>
      <c r="D267" s="246"/>
      <c r="E267" s="247"/>
      <c r="F267" s="253"/>
      <c r="G267" s="251"/>
      <c r="H267" s="276"/>
      <c r="I267" s="126"/>
    </row>
    <row r="268" spans="1:9" ht="15.7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75">
      <c r="A275" s="126" t="str">
        <f t="shared" si="11"/>
        <v>CheckerJ56</v>
      </c>
      <c r="B275" s="126" t="s">
        <v>1154</v>
      </c>
      <c r="C275" s="126" t="s">
        <v>18963</v>
      </c>
      <c r="D275" s="246"/>
      <c r="E275" s="247"/>
      <c r="F275" s="253"/>
      <c r="G275" s="251"/>
      <c r="H275" s="276"/>
      <c r="I275" s="126"/>
    </row>
    <row r="276" spans="1:9" ht="15.75">
      <c r="A276" s="126" t="str">
        <f t="shared" si="11"/>
        <v>CheckerJ57</v>
      </c>
      <c r="B276" s="126" t="s">
        <v>1154</v>
      </c>
      <c r="C276" s="126" t="s">
        <v>18964</v>
      </c>
      <c r="D276" s="246"/>
      <c r="E276" s="247"/>
      <c r="F276" s="253"/>
      <c r="G276" s="251"/>
      <c r="H276" s="276"/>
      <c r="I276" s="126"/>
    </row>
    <row r="277" spans="1:9" ht="15.75">
      <c r="A277" s="126" t="str">
        <f t="shared" si="11"/>
        <v>CheckerJ58</v>
      </c>
      <c r="B277" s="126" t="s">
        <v>1154</v>
      </c>
      <c r="C277" s="126" t="s">
        <v>18965</v>
      </c>
      <c r="D277" s="246"/>
      <c r="E277" s="247"/>
      <c r="F277" s="253"/>
      <c r="G277" s="251"/>
      <c r="H277" s="276"/>
      <c r="I277" s="126"/>
    </row>
    <row r="278" spans="1:9" ht="15.7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75">
      <c r="A285" s="126" t="str">
        <f t="shared" si="12"/>
        <v>CheckerJ67</v>
      </c>
      <c r="B285" s="126" t="s">
        <v>1154</v>
      </c>
      <c r="C285" s="126" t="s">
        <v>18973</v>
      </c>
      <c r="G285" s="311"/>
      <c r="H285" s="276"/>
      <c r="I285" s="126"/>
    </row>
    <row r="286" spans="1:9" ht="15.7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75">
      <c r="A318" s="126" t="str">
        <f t="shared" si="12"/>
        <v>CheckerJ104</v>
      </c>
      <c r="B318" s="126" t="s">
        <v>1154</v>
      </c>
      <c r="C318" s="126" t="s">
        <v>19014</v>
      </c>
      <c r="D318" s="246"/>
      <c r="E318" s="247"/>
      <c r="F318" s="253"/>
      <c r="G318" s="310"/>
      <c r="H318" s="276"/>
      <c r="I318" s="126"/>
    </row>
    <row r="319" spans="1:9" ht="15.75">
      <c r="A319" s="126" t="str">
        <f t="shared" si="12"/>
        <v>CheckerJ105</v>
      </c>
      <c r="B319" s="126" t="s">
        <v>1154</v>
      </c>
      <c r="C319" s="126" t="s">
        <v>19015</v>
      </c>
      <c r="D319" s="246"/>
      <c r="E319" s="247"/>
      <c r="F319" s="253"/>
      <c r="G319" s="310"/>
      <c r="H319" s="276"/>
      <c r="I319" s="126"/>
    </row>
    <row r="320" spans="1:9" ht="15.75">
      <c r="A320" s="126" t="str">
        <f t="shared" si="12"/>
        <v>CheckerJ106</v>
      </c>
      <c r="B320" s="126" t="s">
        <v>1154</v>
      </c>
      <c r="C320" s="126" t="s">
        <v>19016</v>
      </c>
      <c r="D320" s="246"/>
      <c r="E320" s="247"/>
      <c r="F320" s="253"/>
      <c r="G320" s="310"/>
      <c r="H320" s="276"/>
      <c r="I320" s="126"/>
    </row>
    <row r="321" spans="1:9" ht="15.7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EB6E640D-CFD3-483B-B631-63788B3BBD31}"/>
    </customSheetView>
    <customSheetView guid="{4BDF1A28-30D5-449D-B20E-D6C97EF9FAE1}" showAutoFilter="1">
      <selection activeCell="C174" sqref="C174"/>
      <pageMargins left="0" right="0" top="0" bottom="0" header="0" footer="0"/>
      <pageSetup paperSize="9" orientation="portrait"/>
      <autoFilter ref="B1:N1" xr:uid="{0E99FBDE-B48D-451D-AC24-B58035072A92}"/>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C89ACAF0-BD2A-4A8C-88E2-1262694C330F}"/>
    </customSheetView>
    <customSheetView guid="{4BDF1A28-30D5-449D-B20E-D6C97EF9FAE1}" showAutoFilter="1">
      <selection activeCell="C1" sqref="C1:D65536"/>
      <pageMargins left="0" right="0" top="0" bottom="0" header="0" footer="0"/>
      <pageSetup orientation="portrait"/>
      <autoFilter ref="B1:C1" xr:uid="{BBD44CFD-FC18-46AE-B881-26802D496FED}"/>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56.25">
      <c r="A14" s="387"/>
      <c r="B14" s="224">
        <v>1.01</v>
      </c>
      <c r="C14" s="225" t="s">
        <v>12</v>
      </c>
      <c r="D14" s="226">
        <v>44523</v>
      </c>
      <c r="E14" s="225" t="s">
        <v>12183</v>
      </c>
      <c r="F14" s="227" t="s">
        <v>12191</v>
      </c>
      <c r="G14" s="24"/>
    </row>
    <row r="15" spans="1:7" ht="56.2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6"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30">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75">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3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45">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45">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15">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4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6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4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30">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4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1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7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45">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05">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4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3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Normal="100" workbookViewId="0">
      <selection activeCell="E3" sqref="E3:I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8"/>
      <c r="B1" s="439"/>
      <c r="C1" s="439"/>
      <c r="D1" s="439"/>
      <c r="E1" s="439"/>
      <c r="F1" s="439"/>
      <c r="G1" s="439"/>
      <c r="H1" s="439"/>
      <c r="I1" s="439"/>
      <c r="J1" s="439"/>
      <c r="K1" s="440"/>
      <c r="L1" s="102"/>
      <c r="P1" s="2"/>
      <c r="Q1" s="2"/>
      <c r="R1" s="2"/>
      <c r="S1" s="2"/>
      <c r="T1" s="2"/>
      <c r="U1" s="2"/>
      <c r="V1" s="2"/>
      <c r="W1" s="2"/>
      <c r="X1" s="2"/>
      <c r="Y1" s="2"/>
      <c r="Z1" s="2"/>
      <c r="AA1" s="2"/>
      <c r="AB1" s="2"/>
      <c r="AC1" s="2"/>
      <c r="AD1" s="2"/>
      <c r="AE1" s="2"/>
      <c r="AF1" s="2"/>
      <c r="AG1" s="2"/>
      <c r="AH1" s="2"/>
    </row>
    <row r="2" spans="1:34" ht="81.75" customHeight="1">
      <c r="A2" s="27"/>
      <c r="B2" s="283"/>
      <c r="C2" s="28"/>
      <c r="D2" s="441" t="str">
        <f ca="1">OFFSET(L!$C$1,MATCH("Declaration"&amp;ADDRESS(ROW(),COLUMN(),4),L!$A:$A,0)-1,SL,,)</f>
        <v>Extended Mineral Reporting Template (EMRT)</v>
      </c>
      <c r="E2" s="442"/>
      <c r="F2" s="442"/>
      <c r="G2" s="442"/>
      <c r="H2" s="442"/>
      <c r="I2" s="442"/>
      <c r="J2" s="443"/>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50" t="str">
        <f ca="1">OFFSET(L!$C$1,MATCH("Declaration"&amp;ADDRESS(ROW(),COLUMN(),4),L!$A:$A,0)-1,SL,,)</f>
        <v>The purpose of this document is to collect sourcing information on below minerals.</v>
      </c>
      <c r="C4" s="450"/>
      <c r="D4" s="450"/>
      <c r="E4" s="450"/>
      <c r="F4" s="450"/>
      <c r="G4" s="450"/>
      <c r="H4" s="450"/>
      <c r="I4" s="454" t="str">
        <f ca="1">OFFSET(L!$C$1,MATCH("Declaration"&amp;ADDRESS(ROW(),COLUMN(),4),L!$A:$A,0)-1,SL,,)</f>
        <v>Link to Terms &amp; Conditions</v>
      </c>
      <c r="J4" s="454"/>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50" t="str">
        <f ca="1">OFFSET(L!$C$1,MATCH("Declaration"&amp;ADDRESS(ROW(),COLUMN(),4),L!$A:$A,0)-1,SL,,)</f>
        <v>Mandatory fields are noted with an asterisk (*).  Consult the instructions tab for guidance on how to answer each question.</v>
      </c>
      <c r="C6" s="450"/>
      <c r="D6" s="450"/>
      <c r="E6" s="450"/>
      <c r="F6" s="450"/>
      <c r="G6" s="450"/>
      <c r="H6" s="450"/>
      <c r="I6" s="450"/>
      <c r="J6" s="450"/>
      <c r="K6" s="29"/>
      <c r="L6" s="104" t="s">
        <v>18</v>
      </c>
      <c r="P6" s="2"/>
      <c r="Q6" s="2"/>
      <c r="R6" s="2"/>
      <c r="S6" s="2"/>
      <c r="T6" s="2"/>
      <c r="U6" s="2"/>
      <c r="V6" s="2"/>
      <c r="W6" s="2"/>
      <c r="X6" s="2"/>
      <c r="Y6" s="2"/>
      <c r="Z6" s="2"/>
      <c r="AA6" s="2"/>
      <c r="AB6" s="2"/>
      <c r="AC6" s="2"/>
      <c r="AD6" s="2"/>
      <c r="AE6" s="2"/>
      <c r="AF6" s="2"/>
      <c r="AG6" s="2"/>
      <c r="AH6" s="2"/>
    </row>
    <row r="7" spans="1:34" ht="15.75">
      <c r="A7" s="27"/>
      <c r="B7" s="455" t="str">
        <f ca="1">OFFSET(L!$C$1,MATCH("Declaration"&amp;ADDRESS(ROW(),COLUMN(),4),L!$A:$A,0)-1,SL,,)</f>
        <v>Company Information</v>
      </c>
      <c r="C7" s="455"/>
      <c r="D7" s="455"/>
      <c r="E7" s="455"/>
      <c r="F7" s="455"/>
      <c r="G7" s="455"/>
      <c r="H7" s="455"/>
      <c r="I7" s="455"/>
      <c r="J7" s="455"/>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4" t="s">
        <v>20051</v>
      </c>
      <c r="E8" s="445"/>
      <c r="F8" s="445"/>
      <c r="G8" s="445"/>
      <c r="H8" s="445"/>
      <c r="I8" s="445"/>
      <c r="J8" s="446"/>
      <c r="K8" s="32"/>
      <c r="L8" s="104"/>
      <c r="P8" s="2"/>
      <c r="Q8" s="2"/>
      <c r="R8" s="2"/>
      <c r="S8" s="2"/>
      <c r="T8" s="2"/>
      <c r="U8" s="2"/>
      <c r="V8" s="2"/>
      <c r="W8" s="2"/>
      <c r="X8" s="2"/>
      <c r="Y8" s="2"/>
      <c r="Z8" s="2"/>
      <c r="AA8" s="2"/>
      <c r="AB8" s="2"/>
      <c r="AC8" s="2"/>
      <c r="AD8" s="2"/>
      <c r="AE8" s="2"/>
      <c r="AF8" s="2"/>
      <c r="AG8" s="2"/>
      <c r="AH8" s="2"/>
    </row>
    <row r="9" spans="1:34" ht="16.5">
      <c r="A9" s="31"/>
      <c r="B9" s="65" t="str">
        <f ca="1">OFFSET(L!$C$1,MATCH("Declaration"&amp;ADDRESS(ROW(),COLUMN(),4),L!$A:$A,0)-1,SL,,)</f>
        <v>Declaration Scope or Class (*):</v>
      </c>
      <c r="C9" s="66"/>
      <c r="D9" s="425" t="s">
        <v>19</v>
      </c>
      <c r="E9" s="426"/>
      <c r="F9" s="426"/>
      <c r="G9" s="42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6" t="str">
        <f ca="1">OFFSET(L!$C$1,MATCH("Declaration"&amp;ADDRESS(ROW(),COLUMN(),4)&amp;LEFT($D$9,1),L!$A:$A,0)-1,SL,,)</f>
        <v>Description of Scope:</v>
      </c>
      <c r="C10" s="112"/>
      <c r="D10" s="451"/>
      <c r="E10" s="452"/>
      <c r="F10" s="452"/>
      <c r="G10" s="452"/>
      <c r="H10" s="452"/>
      <c r="I10" s="452"/>
      <c r="J10" s="453"/>
      <c r="K10" s="29"/>
      <c r="L10" s="104"/>
      <c r="Q10" s="2"/>
      <c r="R10" s="2"/>
      <c r="S10" s="2"/>
      <c r="T10" s="2"/>
      <c r="U10" s="2"/>
      <c r="V10" s="2"/>
      <c r="W10" s="2"/>
      <c r="X10" s="2"/>
      <c r="Y10" s="2"/>
      <c r="Z10" s="2"/>
      <c r="AA10" s="2"/>
      <c r="AB10" s="2"/>
      <c r="AC10" s="2"/>
      <c r="AD10" s="2"/>
      <c r="AE10" s="2"/>
      <c r="AF10" s="2"/>
      <c r="AG10" s="2"/>
      <c r="AH10" s="2"/>
    </row>
    <row r="11" spans="1:34" ht="16.5">
      <c r="A11" s="31"/>
      <c r="B11" s="457"/>
      <c r="C11" s="112"/>
      <c r="D11" s="458" t="str">
        <f ca="1">IF(D9=Q9,OFFSET(L!$C$1,MATCH("Declaration"&amp;ADDRESS(ROW(),COLUMN(),4),L!$A:$A,0)-1,SL,,),"")</f>
        <v/>
      </c>
      <c r="E11" s="459"/>
      <c r="F11" s="459"/>
      <c r="G11" s="459"/>
      <c r="H11" s="459"/>
      <c r="I11" s="459"/>
      <c r="J11" s="460"/>
      <c r="K11" s="29"/>
      <c r="L11" s="104"/>
      <c r="Q11" s="2"/>
      <c r="R11" s="2"/>
      <c r="S11" s="2"/>
      <c r="T11" s="2"/>
      <c r="U11" s="2"/>
      <c r="V11" s="2"/>
      <c r="W11" s="2"/>
      <c r="X11" s="2"/>
      <c r="Y11" s="2"/>
      <c r="Z11" s="2"/>
      <c r="AA11" s="368" t="s">
        <v>19145</v>
      </c>
      <c r="AB11" s="2"/>
      <c r="AC11" s="2"/>
      <c r="AD11" s="2"/>
      <c r="AE11" s="2"/>
      <c r="AF11" s="2"/>
      <c r="AG11" s="2"/>
      <c r="AH11" s="2"/>
    </row>
    <row r="12" spans="1:34" ht="15.75">
      <c r="A12" s="31"/>
      <c r="B12" s="461" t="str">
        <f ca="1">OFFSET(L!$C$1,MATCH("Declaration"&amp;ADDRESS(ROW(),COLUMN(),4),L!$A:$A,0)-1,SL,,)</f>
        <v>Select Minerals/Metals in Scope (*):</v>
      </c>
      <c r="C12" s="112"/>
      <c r="D12" s="372" t="s">
        <v>19146</v>
      </c>
      <c r="E12" s="463" t="s">
        <v>18641</v>
      </c>
      <c r="F12" s="464"/>
      <c r="G12" s="372" t="s">
        <v>19148</v>
      </c>
      <c r="H12" s="297"/>
      <c r="I12" s="297"/>
      <c r="J12" s="297"/>
      <c r="K12" s="29"/>
      <c r="L12" s="104"/>
      <c r="P12" s="295" t="str">
        <f>IF(ISBLANK(D12),"",IF(D12="(Delete Cobalt)",IF(ISBLANK(D14),"",D14),D12))</f>
        <v/>
      </c>
      <c r="Q12" s="296" t="str">
        <f>IF(P13="",P12,IF(P12="",P13,IF(P12&gt;P13,P13,P12)))</f>
        <v>Copper</v>
      </c>
      <c r="R12" s="296" t="str">
        <f>Q12</f>
        <v>Copper</v>
      </c>
      <c r="S12" s="296" t="str">
        <f t="shared" ref="S12" si="0">IF(R13="",R12,IF(R12="",R13,IF(R12&gt;R13,R13,R12)))</f>
        <v>Copper</v>
      </c>
      <c r="T12" s="296" t="str">
        <f t="shared" ref="T12" si="1">S12</f>
        <v>Copper</v>
      </c>
      <c r="U12" s="296" t="str">
        <f t="shared" ref="U12" si="2">IF(T13="",T12,IF(T12="",T13,IF(T12&gt;T13,T13,T12)))</f>
        <v>Copper</v>
      </c>
      <c r="V12" s="296" t="str">
        <f t="shared" ref="V12" si="3">U12</f>
        <v>Copper</v>
      </c>
      <c r="W12" s="296" t="str">
        <f t="shared" ref="W12" si="4">IF(V13="",V12,IF(V12="",V13,IF(V12&gt;V13,V13,V12)))</f>
        <v>Copper</v>
      </c>
      <c r="X12" s="296" t="str">
        <f t="shared" ref="X12" si="5">W12</f>
        <v>Copper</v>
      </c>
      <c r="Y12" s="296" t="str">
        <f t="shared" ref="Y12" si="6">IF(X13="",X12,IF(X12="",X13,IF(X12&gt;X13,X13,X12)))</f>
        <v>Copper</v>
      </c>
      <c r="Z12" s="296" t="str">
        <f t="shared" ref="Z12" si="7">Y12</f>
        <v>Copper</v>
      </c>
      <c r="AA12" s="296" t="str">
        <f>Z12</f>
        <v>Copper</v>
      </c>
      <c r="AB12" s="2"/>
      <c r="AC12" s="2"/>
      <c r="AD12" s="2"/>
      <c r="AE12" s="2"/>
      <c r="AF12" s="2"/>
      <c r="AG12" s="2"/>
    </row>
    <row r="13" spans="1:34" ht="15.75">
      <c r="A13" s="31"/>
      <c r="B13" s="462" t="e">
        <f ca="1">OFFSET(L!$C$1,MATCH("Declaration"&amp;ADDRESS(ROW(),COLUMN(),4),L!$A:$A,0)-1,SL,,)</f>
        <v>#N/A</v>
      </c>
      <c r="C13" s="112"/>
      <c r="D13" s="372" t="s">
        <v>19149</v>
      </c>
      <c r="E13" s="463" t="s">
        <v>19150</v>
      </c>
      <c r="F13" s="464"/>
      <c r="G13" s="372" t="s">
        <v>18642</v>
      </c>
      <c r="H13" s="298"/>
      <c r="I13" s="298"/>
      <c r="J13" s="298"/>
      <c r="K13" s="29"/>
      <c r="L13" s="104"/>
      <c r="P13" s="295" t="str">
        <f>IF(ISBLANK(E12),"",IF(E12="(Delete Copper)",IF(ISBLANK(E14),"",E14),E12))</f>
        <v>Copper</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Nickel</v>
      </c>
      <c r="W13" s="296" t="str">
        <f t="shared" ref="W13" si="11">IF(V13="",V13,IF(V12="",V12,IF(V12&gt;V13,V12,V13)))</f>
        <v>Nickel</v>
      </c>
      <c r="X13" s="296" t="str">
        <f t="shared" si="8"/>
        <v>Nickel</v>
      </c>
      <c r="Y13" s="296" t="str">
        <f t="shared" ref="Y13" si="12">IF(X13="",X13,IF(X12="",X12,IF(X12&gt;X13,X12,X13)))</f>
        <v>Nickel</v>
      </c>
      <c r="Z13" s="296" t="str">
        <f t="shared" si="8"/>
        <v>Nickel</v>
      </c>
      <c r="AA13" s="296" t="str" cm="1">
        <f t="array" ref="AA13">_xlfn.IFNA(INDEX($Z$12:$Z$21,MATCH(0,COUNTIF($AA$12:$AA12,$Z$12:$Z$21),0)),"")</f>
        <v>Nickel</v>
      </c>
      <c r="AB13" s="2"/>
      <c r="AC13" s="2"/>
      <c r="AD13" s="2"/>
      <c r="AE13" s="2"/>
      <c r="AF13" s="2"/>
      <c r="AG13" s="2"/>
    </row>
    <row r="14" spans="1:34" ht="15.75" hidden="1">
      <c r="A14" s="31"/>
      <c r="B14" s="465"/>
      <c r="C14" s="112"/>
      <c r="D14" s="298"/>
      <c r="E14" s="467"/>
      <c r="F14" s="468"/>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Nickel</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75" hidden="1">
      <c r="A15" s="31"/>
      <c r="B15" s="466"/>
      <c r="C15" s="112"/>
      <c r="D15" s="298"/>
      <c r="E15" s="467"/>
      <c r="F15" s="468"/>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Nickel</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7"/>
      <c r="D16" s="429"/>
      <c r="E16" s="430"/>
      <c r="F16" s="430"/>
      <c r="G16" s="430"/>
      <c r="H16" s="430"/>
      <c r="I16" s="430"/>
      <c r="J16" s="431"/>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Nickel</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29"/>
      <c r="E17" s="430"/>
      <c r="F17" s="430"/>
      <c r="G17" s="430"/>
      <c r="H17" s="430"/>
      <c r="I17" s="430"/>
      <c r="J17" s="431"/>
      <c r="K17" s="29"/>
      <c r="L17" s="104"/>
      <c r="P17" s="295" t="str">
        <f>IF(ISBLANK(D13),"",IF(D13="(Delete Lithium)",IF(ISBLANK(D15),"",D15),D13))</f>
        <v/>
      </c>
      <c r="Q17" s="296" t="str">
        <f t="shared" ref="Q17:Y17" si="19">IF(P17="",P17,IF(P16="",P16,IF(P16&gt;P17,P16,P17)))</f>
        <v/>
      </c>
      <c r="R17" s="296" t="str">
        <f t="shared" ref="R17:Z17" si="20">IF(Q18="",Q17,IF(Q17="",Q18,IF(Q17&gt;Q18,Q18,Q17)))</f>
        <v>Nickel</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47" t="s">
        <v>20052</v>
      </c>
      <c r="E18" s="448"/>
      <c r="F18" s="448"/>
      <c r="G18" s="448"/>
      <c r="H18" s="448"/>
      <c r="I18" s="448"/>
      <c r="J18" s="449"/>
      <c r="K18" s="29"/>
      <c r="L18" s="104"/>
      <c r="P18" s="295" t="str">
        <f>IF(ISBLANK(E13),"",IF(E13="(Delete Mica)",IF(ISBLANK(E15),"",E15),E13))</f>
        <v/>
      </c>
      <c r="Q18" s="296" t="str">
        <f t="shared" ref="Q18:Y18" si="21">IF(P19="",P18,IF(P18="",P19,IF(P18&gt;P19,P19,P18)))</f>
        <v>Nickel</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08" t="s">
        <v>20053</v>
      </c>
      <c r="E19" s="424"/>
      <c r="F19" s="424"/>
      <c r="G19" s="424"/>
      <c r="H19" s="424"/>
      <c r="I19" s="424"/>
      <c r="J19" s="409"/>
      <c r="K19" s="29"/>
      <c r="L19" s="104"/>
      <c r="P19" s="295" t="str">
        <f>IF(ISBLANK(G13),"",IF(G13="(Delete Nickel)",IF(ISBLANK(G15),"",G15),G13))</f>
        <v>Nickel</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08" t="s">
        <v>20054</v>
      </c>
      <c r="E20" s="424"/>
      <c r="F20" s="424"/>
      <c r="G20" s="424"/>
      <c r="H20" s="424"/>
      <c r="I20" s="424"/>
      <c r="J20" s="409"/>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08" t="s">
        <v>20055</v>
      </c>
      <c r="E21" s="424"/>
      <c r="F21" s="424"/>
      <c r="G21" s="424"/>
      <c r="H21" s="424"/>
      <c r="I21" s="424"/>
      <c r="J21" s="409"/>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08" t="s">
        <v>20053</v>
      </c>
      <c r="E22" s="424"/>
      <c r="F22" s="424"/>
      <c r="G22" s="424"/>
      <c r="H22" s="424"/>
      <c r="I22" s="424"/>
      <c r="J22" s="409"/>
      <c r="K22" s="29"/>
      <c r="L22" s="98"/>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7"/>
      <c r="D23" s="408" t="s">
        <v>20056</v>
      </c>
      <c r="E23" s="424"/>
      <c r="F23" s="424"/>
      <c r="G23" s="424"/>
      <c r="H23" s="424"/>
      <c r="I23" s="424"/>
      <c r="J23" s="409"/>
      <c r="K23" s="29"/>
      <c r="L23" s="98"/>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7"/>
      <c r="D24" s="469" t="s">
        <v>20054</v>
      </c>
      <c r="E24" s="470"/>
      <c r="F24" s="470"/>
      <c r="G24" s="470"/>
      <c r="H24" s="470"/>
      <c r="I24" s="470"/>
      <c r="J24" s="471"/>
      <c r="K24" s="29"/>
      <c r="L24" s="98"/>
      <c r="P24" s="2"/>
      <c r="Q24" s="2"/>
      <c r="R24" s="2"/>
      <c r="S24" s="2"/>
      <c r="T24" s="2"/>
      <c r="U24" s="2"/>
      <c r="V24" s="2"/>
      <c r="W24" s="2"/>
      <c r="X24" s="2"/>
      <c r="Y24" s="2"/>
      <c r="Z24" s="2"/>
      <c r="AA24" s="2"/>
      <c r="AB24" s="2"/>
      <c r="AC24" s="2"/>
      <c r="AD24" s="2"/>
      <c r="AE24" s="2"/>
      <c r="AF24" s="2"/>
      <c r="AG24" s="2"/>
    </row>
    <row r="25" spans="1:33" ht="16.5">
      <c r="A25" s="31"/>
      <c r="B25" s="33" t="str">
        <f ca="1">OFFSET(L!$C$1,MATCH("Declaration"&amp;ADDRESS(ROW(),COLUMN(),4),L!$A:$A,0)-1,SL,,)</f>
        <v>Phone - Authorizer:</v>
      </c>
      <c r="C25" s="124"/>
      <c r="D25" s="432" t="s">
        <v>20055</v>
      </c>
      <c r="E25" s="433"/>
      <c r="F25" s="433"/>
      <c r="G25" s="433"/>
      <c r="H25" s="433"/>
      <c r="I25" s="433"/>
      <c r="J25" s="43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6">
        <v>45789</v>
      </c>
      <c r="E26" s="437"/>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28"/>
      <c r="E27" s="428"/>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5" t="str">
        <f ca="1">OFFSET(L!$C$1,MATCH("Declaration"&amp;ADDRESS(ROW(),COLUMN(),4),L!$A:$A,0)-1,SL,,)</f>
        <v>Answer the following questions 1 - 7 based on the declaration scope indicated above</v>
      </c>
      <c r="C28" s="435"/>
      <c r="D28" s="435"/>
      <c r="E28" s="435"/>
      <c r="F28" s="435"/>
      <c r="G28" s="435"/>
      <c r="H28" s="435"/>
      <c r="I28" s="435"/>
      <c r="J28" s="435"/>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Copper(*)</v>
      </c>
      <c r="C30" s="28"/>
      <c r="D30" s="403" t="s">
        <v>25</v>
      </c>
      <c r="E30" s="404"/>
      <c r="F30" s="8"/>
      <c r="G30" s="472" t="s">
        <v>20057</v>
      </c>
      <c r="H30" s="473"/>
      <c r="I30" s="473"/>
      <c r="J30" s="474"/>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Nickel(*)</v>
      </c>
      <c r="C31" s="28"/>
      <c r="D31" s="403" t="s">
        <v>25</v>
      </c>
      <c r="E31" s="404"/>
      <c r="F31" s="8"/>
      <c r="G31" s="405" t="s">
        <v>20058</v>
      </c>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
      </c>
      <c r="C32" s="28"/>
      <c r="D32" s="403"/>
      <c r="E32" s="404"/>
      <c r="F32" s="8"/>
      <c r="G32" s="405"/>
      <c r="H32" s="406"/>
      <c r="I32" s="406"/>
      <c r="J32" s="407"/>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
      </c>
      <c r="C33" s="28"/>
      <c r="D33" s="403"/>
      <c r="E33" s="404"/>
      <c r="F33" s="8"/>
      <c r="G33" s="405"/>
      <c r="H33" s="406"/>
      <c r="I33" s="406"/>
      <c r="J33" s="407"/>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
      </c>
      <c r="C34" s="28"/>
      <c r="D34" s="403"/>
      <c r="E34" s="404"/>
      <c r="F34" s="8"/>
      <c r="G34" s="405"/>
      <c r="H34" s="406"/>
      <c r="I34" s="406"/>
      <c r="J34" s="407"/>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03"/>
      <c r="E35" s="404"/>
      <c r="F35" s="8"/>
      <c r="G35" s="405"/>
      <c r="H35" s="406"/>
      <c r="I35" s="406"/>
      <c r="J35" s="407"/>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Copper(*)</v>
      </c>
      <c r="C42" s="28"/>
      <c r="D42" s="403" t="s">
        <v>25</v>
      </c>
      <c r="E42" s="404"/>
      <c r="F42" s="8"/>
      <c r="G42" s="405"/>
      <c r="H42" s="406"/>
      <c r="I42" s="406"/>
      <c r="J42" s="407"/>
      <c r="K42" s="29"/>
      <c r="L42" s="105"/>
      <c r="P42" s="301" t="str">
        <f>IF(OR(D30="No",D30="Unknown",D30="Not declaring"),"",O30)</f>
        <v>(*)</v>
      </c>
      <c r="R42" s="2"/>
      <c r="S42" s="302" t="str">
        <f>IF(COUNTIF(D42,"Yes"),AA12,"")</f>
        <v>Copper</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5">
      <c r="A43" s="34"/>
      <c r="B43" s="300" t="str">
        <f t="shared" si="36"/>
        <v>Nickel(*)</v>
      </c>
      <c r="C43" s="28"/>
      <c r="D43" s="403" t="s">
        <v>25</v>
      </c>
      <c r="E43" s="404"/>
      <c r="F43" s="8"/>
      <c r="G43" s="405"/>
      <c r="H43" s="406"/>
      <c r="I43" s="406"/>
      <c r="J43" s="407"/>
      <c r="K43" s="29"/>
      <c r="L43" s="105"/>
      <c r="P43" s="301" t="str">
        <f t="shared" ref="P43:P51" si="45">IF(OR(D31="No",D31="Unknown",D31="Not declaring"),"",O31)</f>
        <v>(*)</v>
      </c>
      <c r="R43" s="2"/>
      <c r="S43" s="302" t="str">
        <f t="shared" ref="S43:S51" si="46">IF(COUNTIF(D43,"Yes"),AA13,"")</f>
        <v>Nickel</v>
      </c>
      <c r="T43" s="303" t="str">
        <f>IF(S43="",S43,IF(S42="",S42,IF(S42&gt;S43,S42,S43)))</f>
        <v>Nickel</v>
      </c>
      <c r="U43" s="303" t="str">
        <f t="shared" ref="U43" si="47">IF(T44="",T43,IF(T43="",T44,IF(T43&gt;T44,T44,T43)))</f>
        <v>Nickel</v>
      </c>
      <c r="V43" s="303" t="str">
        <f t="shared" ref="V43" si="48">IF(U43="",U43,IF(U42="",U42,IF(U42&gt;U43,U42,U43)))</f>
        <v>Nickel</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2.5">
      <c r="A44" s="34"/>
      <c r="B44" s="300" t="str">
        <f t="shared" si="36"/>
        <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Copper(*)</v>
      </c>
      <c r="C54" s="6"/>
      <c r="D54" s="403" t="s">
        <v>22</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Nickel(*)</v>
      </c>
      <c r="C55" s="6"/>
      <c r="D55" s="403" t="s">
        <v>22</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9.7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Copper(*)</v>
      </c>
      <c r="C66" s="6"/>
      <c r="D66" s="403" t="s">
        <v>22</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Nickel(*)</v>
      </c>
      <c r="C67" s="6"/>
      <c r="D67" s="403" t="s">
        <v>22</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41.2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Copper(*)</v>
      </c>
      <c r="C78" s="28"/>
      <c r="D78" s="403" t="s">
        <v>20059</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Nickel(*)</v>
      </c>
      <c r="C79" s="28"/>
      <c r="D79" s="403" t="s">
        <v>20059</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Copper(*)</v>
      </c>
      <c r="C90" s="6"/>
      <c r="D90" s="403" t="s">
        <v>25</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Nickel(*)</v>
      </c>
      <c r="C91" s="6"/>
      <c r="D91" s="403" t="s">
        <v>25</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Copper(*)</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Nickel(*)</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22</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22</v>
      </c>
      <c r="E117" s="404"/>
      <c r="F117" s="50"/>
      <c r="G117" s="413"/>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Copper(*)</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Nickel(*)</v>
      </c>
      <c r="C121" s="294"/>
      <c r="D121" s="403" t="s">
        <v>25</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4" priority="313" stopIfTrue="1">
      <formula>IF($B$30="",TRUE)</formula>
    </cfRule>
  </conditionalFormatting>
  <conditionalFormatting sqref="B31">
    <cfRule type="expression" dxfId="343" priority="311">
      <formula>IF($B$31="",TRUE)</formula>
    </cfRule>
  </conditionalFormatting>
  <conditionalFormatting sqref="B32">
    <cfRule type="expression" dxfId="342" priority="310">
      <formula>IF($B$32="",TRUE)</formula>
    </cfRule>
  </conditionalFormatting>
  <conditionalFormatting sqref="B33">
    <cfRule type="expression" dxfId="341" priority="309">
      <formula>IF($B$33="",TRUE)</formula>
    </cfRule>
  </conditionalFormatting>
  <conditionalFormatting sqref="B34">
    <cfRule type="expression" dxfId="340" priority="308">
      <formula>IF($B$34="",TRUE)</formula>
    </cfRule>
  </conditionalFormatting>
  <conditionalFormatting sqref="B35">
    <cfRule type="expression" dxfId="339" priority="307">
      <formula>IF($B$35="",TRUE)</formula>
    </cfRule>
  </conditionalFormatting>
  <conditionalFormatting sqref="B36">
    <cfRule type="expression" dxfId="338" priority="306">
      <formula>IF($B$36="",TRUE)</formula>
    </cfRule>
  </conditionalFormatting>
  <conditionalFormatting sqref="B37">
    <cfRule type="expression" dxfId="337" priority="305">
      <formula>IF($B$37="",TRUE)</formula>
    </cfRule>
  </conditionalFormatting>
  <conditionalFormatting sqref="B38">
    <cfRule type="expression" dxfId="336" priority="304">
      <formula>IF($B$38="",TRUE)</formula>
    </cfRule>
  </conditionalFormatting>
  <conditionalFormatting sqref="B39">
    <cfRule type="expression" dxfId="335" priority="303">
      <formula>IF($B$39="",TRUE)</formula>
    </cfRule>
  </conditionalFormatting>
  <conditionalFormatting sqref="B42">
    <cfRule type="expression" dxfId="334" priority="285" stopIfTrue="1">
      <formula>IF($B$42="",TRUE)</formula>
    </cfRule>
  </conditionalFormatting>
  <conditionalFormatting sqref="B43">
    <cfRule type="expression" dxfId="333" priority="284" stopIfTrue="1">
      <formula>IF($B$43="",TRUE)</formula>
    </cfRule>
  </conditionalFormatting>
  <conditionalFormatting sqref="B44">
    <cfRule type="expression" dxfId="332" priority="283" stopIfTrue="1">
      <formula>IF($B$44="",TRUE)</formula>
    </cfRule>
  </conditionalFormatting>
  <conditionalFormatting sqref="B45">
    <cfRule type="expression" dxfId="331" priority="282" stopIfTrue="1">
      <formula>IF($B$45="",TRUE)</formula>
    </cfRule>
  </conditionalFormatting>
  <conditionalFormatting sqref="B46">
    <cfRule type="expression" dxfId="330" priority="281" stopIfTrue="1">
      <formula>IF($B$46="",TRUE)</formula>
    </cfRule>
  </conditionalFormatting>
  <conditionalFormatting sqref="B47">
    <cfRule type="expression" dxfId="329" priority="280" stopIfTrue="1">
      <formula>IF($B$47="",TRUE)</formula>
    </cfRule>
  </conditionalFormatting>
  <conditionalFormatting sqref="B48">
    <cfRule type="expression" dxfId="328" priority="279" stopIfTrue="1">
      <formula>IF($B$48="",TRUE)</formula>
    </cfRule>
  </conditionalFormatting>
  <conditionalFormatting sqref="B49">
    <cfRule type="expression" dxfId="327" priority="278" stopIfTrue="1">
      <formula>IF($B$49="",TRUE)</formula>
    </cfRule>
  </conditionalFormatting>
  <conditionalFormatting sqref="B50">
    <cfRule type="expression" dxfId="326" priority="277" stopIfTrue="1">
      <formula>IF($B$50="",TRUE)</formula>
    </cfRule>
  </conditionalFormatting>
  <conditionalFormatting sqref="B51">
    <cfRule type="expression" dxfId="325" priority="276" stopIfTrue="1">
      <formula>IF($B$51="",TRUE)</formula>
    </cfRule>
  </conditionalFormatting>
  <conditionalFormatting sqref="B54">
    <cfRule type="expression" dxfId="324" priority="268" stopIfTrue="1">
      <formula>IF($B$54="",TRUE)</formula>
    </cfRule>
  </conditionalFormatting>
  <conditionalFormatting sqref="B55">
    <cfRule type="expression" dxfId="323" priority="250" stopIfTrue="1">
      <formula>IF($B$55="",TRUE)</formula>
    </cfRule>
  </conditionalFormatting>
  <conditionalFormatting sqref="B56">
    <cfRule type="expression" dxfId="322" priority="267" stopIfTrue="1">
      <formula>IF($B$56="",TRUE)</formula>
    </cfRule>
  </conditionalFormatting>
  <conditionalFormatting sqref="B57">
    <cfRule type="expression" dxfId="321" priority="266" stopIfTrue="1">
      <formula>IF($B$57="",TRUE)</formula>
    </cfRule>
  </conditionalFormatting>
  <conditionalFormatting sqref="B58">
    <cfRule type="expression" dxfId="320" priority="265" stopIfTrue="1">
      <formula>IF($B$58="",TRUE)</formula>
    </cfRule>
  </conditionalFormatting>
  <conditionalFormatting sqref="B59">
    <cfRule type="expression" dxfId="319" priority="264" stopIfTrue="1">
      <formula>IF($B$59="",TRUE)</formula>
    </cfRule>
  </conditionalFormatting>
  <conditionalFormatting sqref="B60">
    <cfRule type="expression" dxfId="318" priority="263" stopIfTrue="1">
      <formula>IF($B$60="",TRUE)</formula>
    </cfRule>
  </conditionalFormatting>
  <conditionalFormatting sqref="B61">
    <cfRule type="expression" dxfId="317" priority="262" stopIfTrue="1">
      <formula>IF($B$61="",TRUE)</formula>
    </cfRule>
  </conditionalFormatting>
  <conditionalFormatting sqref="B62">
    <cfRule type="expression" dxfId="316" priority="261" stopIfTrue="1">
      <formula>IF($B$62="",TRUE)</formula>
    </cfRule>
  </conditionalFormatting>
  <conditionalFormatting sqref="B63">
    <cfRule type="expression" dxfId="315" priority="260" stopIfTrue="1">
      <formula>IF($B$63="",TRUE)</formula>
    </cfRule>
  </conditionalFormatting>
  <conditionalFormatting sqref="B66">
    <cfRule type="expression" dxfId="314" priority="259" stopIfTrue="1">
      <formula>IF($B$54="",TRUE)</formula>
    </cfRule>
  </conditionalFormatting>
  <conditionalFormatting sqref="B67">
    <cfRule type="expression" dxfId="313" priority="249" stopIfTrue="1">
      <formula>IF($B$55="",TRUE)</formula>
    </cfRule>
  </conditionalFormatting>
  <conditionalFormatting sqref="B68">
    <cfRule type="expression" dxfId="312" priority="258" stopIfTrue="1">
      <formula>IF($B$56="",TRUE)</formula>
    </cfRule>
  </conditionalFormatting>
  <conditionalFormatting sqref="B69">
    <cfRule type="expression" dxfId="311" priority="257" stopIfTrue="1">
      <formula>IF($B$57="",TRUE)</formula>
    </cfRule>
  </conditionalFormatting>
  <conditionalFormatting sqref="B70">
    <cfRule type="expression" dxfId="310" priority="256" stopIfTrue="1">
      <formula>IF($B$58="",TRUE)</formula>
    </cfRule>
  </conditionalFormatting>
  <conditionalFormatting sqref="B71">
    <cfRule type="expression" dxfId="309" priority="255" stopIfTrue="1">
      <formula>IF($B$59="",TRUE)</formula>
    </cfRule>
  </conditionalFormatting>
  <conditionalFormatting sqref="B72">
    <cfRule type="expression" dxfId="308" priority="254" stopIfTrue="1">
      <formula>IF($B$60="",TRUE)</formula>
    </cfRule>
  </conditionalFormatting>
  <conditionalFormatting sqref="B73">
    <cfRule type="expression" dxfId="307" priority="253" stopIfTrue="1">
      <formula>IF($B$61="",TRUE)</formula>
    </cfRule>
  </conditionalFormatting>
  <conditionalFormatting sqref="B74">
    <cfRule type="expression" dxfId="306" priority="252" stopIfTrue="1">
      <formula>IF($B$62="",TRUE)</formula>
    </cfRule>
  </conditionalFormatting>
  <conditionalFormatting sqref="B75">
    <cfRule type="expression" dxfId="305" priority="251" stopIfTrue="1">
      <formula>IF($B$63="",TRUE)</formula>
    </cfRule>
  </conditionalFormatting>
  <conditionalFormatting sqref="B78">
    <cfRule type="expression" dxfId="304" priority="248" stopIfTrue="1">
      <formula>IF($B$54="",TRUE)</formula>
    </cfRule>
  </conditionalFormatting>
  <conditionalFormatting sqref="B79">
    <cfRule type="expression" dxfId="303" priority="239" stopIfTrue="1">
      <formula>IF($B$55="",TRUE)</formula>
    </cfRule>
  </conditionalFormatting>
  <conditionalFormatting sqref="B80">
    <cfRule type="expression" dxfId="302" priority="247" stopIfTrue="1">
      <formula>IF($B$56="",TRUE)</formula>
    </cfRule>
  </conditionalFormatting>
  <conditionalFormatting sqref="B81">
    <cfRule type="expression" dxfId="301" priority="246" stopIfTrue="1">
      <formula>IF($B$57="",TRUE)</formula>
    </cfRule>
  </conditionalFormatting>
  <conditionalFormatting sqref="B82">
    <cfRule type="expression" dxfId="300" priority="245" stopIfTrue="1">
      <formula>IF($B$58="",TRUE)</formula>
    </cfRule>
  </conditionalFormatting>
  <conditionalFormatting sqref="B83">
    <cfRule type="expression" dxfId="299" priority="244" stopIfTrue="1">
      <formula>IF($B$59="",TRUE)</formula>
    </cfRule>
  </conditionalFormatting>
  <conditionalFormatting sqref="B84">
    <cfRule type="expression" dxfId="298" priority="243" stopIfTrue="1">
      <formula>IF($B$60="",TRUE)</formula>
    </cfRule>
  </conditionalFormatting>
  <conditionalFormatting sqref="B85">
    <cfRule type="expression" dxfId="297" priority="242" stopIfTrue="1">
      <formula>IF($B$61="",TRUE)</formula>
    </cfRule>
  </conditionalFormatting>
  <conditionalFormatting sqref="B86">
    <cfRule type="expression" dxfId="296" priority="241" stopIfTrue="1">
      <formula>IF($B$62="",TRUE)</formula>
    </cfRule>
  </conditionalFormatting>
  <conditionalFormatting sqref="B87">
    <cfRule type="expression" dxfId="295" priority="240" stopIfTrue="1">
      <formula>IF($B$63="",TRUE)</formula>
    </cfRule>
  </conditionalFormatting>
  <conditionalFormatting sqref="B90">
    <cfRule type="expression" dxfId="294" priority="238" stopIfTrue="1">
      <formula>IF($B$54="",TRUE)</formula>
    </cfRule>
  </conditionalFormatting>
  <conditionalFormatting sqref="B91">
    <cfRule type="expression" dxfId="293" priority="229" stopIfTrue="1">
      <formula>IF($B$55="",TRUE)</formula>
    </cfRule>
  </conditionalFormatting>
  <conditionalFormatting sqref="B92">
    <cfRule type="expression" dxfId="292" priority="237" stopIfTrue="1">
      <formula>IF($B$56="",TRUE)</formula>
    </cfRule>
  </conditionalFormatting>
  <conditionalFormatting sqref="B93">
    <cfRule type="expression" dxfId="291" priority="236" stopIfTrue="1">
      <formula>IF($B$57="",TRUE)</formula>
    </cfRule>
  </conditionalFormatting>
  <conditionalFormatting sqref="B94">
    <cfRule type="expression" dxfId="290" priority="235" stopIfTrue="1">
      <formula>IF($B$58="",TRUE)</formula>
    </cfRule>
  </conditionalFormatting>
  <conditionalFormatting sqref="B95">
    <cfRule type="expression" dxfId="289" priority="234" stopIfTrue="1">
      <formula>IF($B$59="",TRUE)</formula>
    </cfRule>
  </conditionalFormatting>
  <conditionalFormatting sqref="B96">
    <cfRule type="expression" dxfId="288" priority="233" stopIfTrue="1">
      <formula>IF($B$60="",TRUE)</formula>
    </cfRule>
  </conditionalFormatting>
  <conditionalFormatting sqref="B97">
    <cfRule type="expression" dxfId="287" priority="232" stopIfTrue="1">
      <formula>IF($B$61="",TRUE)</formula>
    </cfRule>
  </conditionalFormatting>
  <conditionalFormatting sqref="B98">
    <cfRule type="expression" dxfId="286" priority="231" stopIfTrue="1">
      <formula>IF($B$62="",TRUE)</formula>
    </cfRule>
  </conditionalFormatting>
  <conditionalFormatting sqref="B99">
    <cfRule type="expression" dxfId="285" priority="230" stopIfTrue="1">
      <formula>IF($B$63="",TRUE)</formula>
    </cfRule>
  </conditionalFormatting>
  <conditionalFormatting sqref="B102">
    <cfRule type="expression" dxfId="284" priority="228" stopIfTrue="1">
      <formula>IF($B$54="",TRUE)</formula>
    </cfRule>
  </conditionalFormatting>
  <conditionalFormatting sqref="B103">
    <cfRule type="expression" dxfId="283" priority="219" stopIfTrue="1">
      <formula>IF($B$55="",TRUE)</formula>
    </cfRule>
  </conditionalFormatting>
  <conditionalFormatting sqref="B104">
    <cfRule type="expression" dxfId="282" priority="227" stopIfTrue="1">
      <formula>IF($B$56="",TRUE)</formula>
    </cfRule>
  </conditionalFormatting>
  <conditionalFormatting sqref="B105">
    <cfRule type="expression" dxfId="281" priority="226" stopIfTrue="1">
      <formula>IF($B$57="",TRUE)</formula>
    </cfRule>
  </conditionalFormatting>
  <conditionalFormatting sqref="B106">
    <cfRule type="expression" dxfId="280" priority="225" stopIfTrue="1">
      <formula>IF($B$58="",TRUE)</formula>
    </cfRule>
  </conditionalFormatting>
  <conditionalFormatting sqref="B107">
    <cfRule type="expression" dxfId="279" priority="224" stopIfTrue="1">
      <formula>IF($B$59="",TRUE)</formula>
    </cfRule>
  </conditionalFormatting>
  <conditionalFormatting sqref="B108">
    <cfRule type="expression" dxfId="278" priority="223" stopIfTrue="1">
      <formula>IF($B$60="",TRUE)</formula>
    </cfRule>
  </conditionalFormatting>
  <conditionalFormatting sqref="B109">
    <cfRule type="expression" dxfId="277" priority="222" stopIfTrue="1">
      <formula>IF($B$61="",TRUE)</formula>
    </cfRule>
  </conditionalFormatting>
  <conditionalFormatting sqref="B110">
    <cfRule type="expression" dxfId="276" priority="221" stopIfTrue="1">
      <formula>IF($B$62="",TRUE)</formula>
    </cfRule>
  </conditionalFormatting>
  <conditionalFormatting sqref="B111">
    <cfRule type="expression" dxfId="275" priority="220" stopIfTrue="1">
      <formula>IF($B$63="",TRUE)</formula>
    </cfRule>
  </conditionalFormatting>
  <conditionalFormatting sqref="B120">
    <cfRule type="expression" dxfId="274" priority="197" stopIfTrue="1">
      <formula>IF($B$54="",TRUE)</formula>
    </cfRule>
  </conditionalFormatting>
  <conditionalFormatting sqref="B121">
    <cfRule type="expression" dxfId="273" priority="188" stopIfTrue="1">
      <formula>IF($B$55="",TRUE)</formula>
    </cfRule>
  </conditionalFormatting>
  <conditionalFormatting sqref="B122">
    <cfRule type="expression" dxfId="272" priority="196" stopIfTrue="1">
      <formula>IF($B$56="",TRUE)</formula>
    </cfRule>
  </conditionalFormatting>
  <conditionalFormatting sqref="B123">
    <cfRule type="expression" dxfId="271" priority="195" stopIfTrue="1">
      <formula>IF($B$57="",TRUE)</formula>
    </cfRule>
  </conditionalFormatting>
  <conditionalFormatting sqref="B124">
    <cfRule type="expression" dxfId="270" priority="194" stopIfTrue="1">
      <formula>IF($B$58="",TRUE)</formula>
    </cfRule>
  </conditionalFormatting>
  <conditionalFormatting sqref="B125">
    <cfRule type="expression" dxfId="269" priority="193" stopIfTrue="1">
      <formula>IF($B$59="",TRUE)</formula>
    </cfRule>
  </conditionalFormatting>
  <conditionalFormatting sqref="B126">
    <cfRule type="expression" dxfId="268" priority="192" stopIfTrue="1">
      <formula>IF($B$60="",TRUE)</formula>
    </cfRule>
  </conditionalFormatting>
  <conditionalFormatting sqref="B127">
    <cfRule type="expression" dxfId="267" priority="191" stopIfTrue="1">
      <formula>IF($B$61="",TRUE)</formula>
    </cfRule>
  </conditionalFormatting>
  <conditionalFormatting sqref="B128">
    <cfRule type="expression" dxfId="266" priority="190" stopIfTrue="1">
      <formula>IF($B$62="",TRUE)</formula>
    </cfRule>
  </conditionalFormatting>
  <conditionalFormatting sqref="B129">
    <cfRule type="expression" dxfId="265" priority="189" stopIfTrue="1">
      <formula>IF($B$63="",TRUE)</formula>
    </cfRule>
  </conditionalFormatting>
  <conditionalFormatting sqref="D12">
    <cfRule type="expression" dxfId="264" priority="312">
      <formula>IF($D$12="",TRUE)</formula>
    </cfRule>
  </conditionalFormatting>
  <conditionalFormatting sqref="D30:E30">
    <cfRule type="expression" dxfId="263" priority="323" stopIfTrue="1">
      <formula>IF($D$30="",TRUE)</formula>
    </cfRule>
    <cfRule type="expression" dxfId="262" priority="302" stopIfTrue="1">
      <formula>IF($B$30="",TRUE)</formula>
    </cfRule>
  </conditionalFormatting>
  <conditionalFormatting sqref="D31:E31">
    <cfRule type="expression" dxfId="261" priority="324" stopIfTrue="1">
      <formula>IF($D$31="",TRUE)</formula>
    </cfRule>
    <cfRule type="expression" dxfId="260" priority="301" stopIfTrue="1">
      <formula>IF($B$31="",TRUE)</formula>
    </cfRule>
  </conditionalFormatting>
  <conditionalFormatting sqref="D32:E32">
    <cfRule type="expression" dxfId="259" priority="314" stopIfTrue="1">
      <formula>IF($D$32="",TRUE)</formula>
    </cfRule>
    <cfRule type="expression" dxfId="258" priority="300" stopIfTrue="1">
      <formula>IF($B$32="",TRUE)</formula>
    </cfRule>
  </conditionalFormatting>
  <conditionalFormatting sqref="D33:E33">
    <cfRule type="expression" dxfId="257" priority="298" stopIfTrue="1">
      <formula>IF($B$33="",TRUE)</formula>
    </cfRule>
    <cfRule type="expression" dxfId="256" priority="299" stopIfTrue="1">
      <formula>IF($D$33="",TRUE)</formula>
    </cfRule>
  </conditionalFormatting>
  <conditionalFormatting sqref="D34:E34">
    <cfRule type="expression" dxfId="255" priority="296" stopIfTrue="1">
      <formula>IF($B$34="",TRUE)</formula>
    </cfRule>
    <cfRule type="expression" dxfId="254" priority="297" stopIfTrue="1">
      <formula>IF($D$34="",TRUE)</formula>
    </cfRule>
  </conditionalFormatting>
  <conditionalFormatting sqref="D35:E35">
    <cfRule type="expression" dxfId="253" priority="294" stopIfTrue="1">
      <formula>IF($B$35="",TRUE)</formula>
    </cfRule>
    <cfRule type="expression" dxfId="252" priority="295" stopIfTrue="1">
      <formula>IF($D$35="",TRUE)</formula>
    </cfRule>
  </conditionalFormatting>
  <conditionalFormatting sqref="D36:E36">
    <cfRule type="expression" dxfId="251" priority="292" stopIfTrue="1">
      <formula>IF($B$36="",TRUE)</formula>
    </cfRule>
    <cfRule type="expression" dxfId="250" priority="293" stopIfTrue="1">
      <formula>IF($D$36="",TRUE)</formula>
    </cfRule>
  </conditionalFormatting>
  <conditionalFormatting sqref="D37:E37">
    <cfRule type="expression" dxfId="249" priority="291" stopIfTrue="1">
      <formula>IF($D$37="",TRUE)</formula>
    </cfRule>
    <cfRule type="expression" dxfId="248" priority="290" stopIfTrue="1">
      <formula>IF($B$37="",TRUE)</formula>
    </cfRule>
  </conditionalFormatting>
  <conditionalFormatting sqref="D38:E38">
    <cfRule type="expression" dxfId="247" priority="288" stopIfTrue="1">
      <formula>IF($B$38="",TRUE)</formula>
    </cfRule>
    <cfRule type="expression" dxfId="246" priority="289" stopIfTrue="1">
      <formula>IF($D$38="",TRUE)</formula>
    </cfRule>
  </conditionalFormatting>
  <conditionalFormatting sqref="D39:E39">
    <cfRule type="expression" dxfId="245" priority="286" stopIfTrue="1">
      <formula>IF($B$39="",TRUE)</formula>
    </cfRule>
    <cfRule type="expression" dxfId="244" priority="287" stopIfTrue="1">
      <formula>IF($D$39="",TRUE)</formula>
    </cfRule>
  </conditionalFormatting>
  <conditionalFormatting sqref="D42:E42">
    <cfRule type="expression" dxfId="243" priority="275" stopIfTrue="1">
      <formula>IF($B$42="",TRUE)</formula>
    </cfRule>
    <cfRule type="expression" dxfId="242" priority="317" stopIfTrue="1">
      <formula>IF(AND(OR($D$30="Yes",$D$30=""),$D$42=""),1,0)</formula>
    </cfRule>
    <cfRule type="expression" dxfId="241" priority="318" stopIfTrue="1">
      <formula>IF($P$30="",TRUE)</formula>
    </cfRule>
  </conditionalFormatting>
  <conditionalFormatting sqref="D43:E43">
    <cfRule type="expression" dxfId="240" priority="272" stopIfTrue="1">
      <formula>IF($B$43="",TRUE)</formula>
    </cfRule>
    <cfRule type="expression" dxfId="239" priority="273" stopIfTrue="1">
      <formula>IF(AND(OR($D$31="Yes",$D$31=""),$D$43=""),1,0)</formula>
    </cfRule>
    <cfRule type="expression" dxfId="238" priority="274" stopIfTrue="1">
      <formula>IF($P$31="",TRUE)</formula>
    </cfRule>
  </conditionalFormatting>
  <conditionalFormatting sqref="D44:E44">
    <cfRule type="expression" dxfId="237" priority="270" stopIfTrue="1">
      <formula>IF(AND(OR($D$32="Yes",$D$32=""),$D$44=""),1,0)</formula>
    </cfRule>
    <cfRule type="expression" dxfId="236" priority="269" stopIfTrue="1">
      <formula>IF($B$44="",TRUE)</formula>
    </cfRule>
    <cfRule type="expression" dxfId="235" priority="271" stopIfTrue="1">
      <formula>IF($P$32="",TRUE)</formula>
    </cfRule>
  </conditionalFormatting>
  <conditionalFormatting sqref="D45:E45">
    <cfRule type="expression" dxfId="234" priority="218" stopIfTrue="1">
      <formula>IF($P$33="",TRUE)</formula>
    </cfRule>
    <cfRule type="expression" dxfId="233" priority="217" stopIfTrue="1">
      <formula>IF(AND(OR($D$33="Yes",$D$33=""),$D$45=""),1,0)</formula>
    </cfRule>
    <cfRule type="expression" dxfId="232" priority="216" stopIfTrue="1">
      <formula>IF($B$45="",TRUE)</formula>
    </cfRule>
  </conditionalFormatting>
  <conditionalFormatting sqref="D46:E46">
    <cfRule type="expression" dxfId="231" priority="215" stopIfTrue="1">
      <formula>IF($P$34="",TRUE)</formula>
    </cfRule>
    <cfRule type="expression" dxfId="230" priority="214" stopIfTrue="1">
      <formula>IF(AND(OR($D$34="Yes",$D$34=""),$D$46=""),1,0)</formula>
    </cfRule>
    <cfRule type="expression" dxfId="229" priority="213" stopIfTrue="1">
      <formula>IF($B$46="",TRUE)</formula>
    </cfRule>
  </conditionalFormatting>
  <conditionalFormatting sqref="D47:E47">
    <cfRule type="expression" dxfId="228" priority="211" stopIfTrue="1">
      <formula>IF(AND(OR($D$35="Yes",$D$35=""),$D$47=""),1,0)</formula>
    </cfRule>
    <cfRule type="expression" dxfId="227" priority="212" stopIfTrue="1">
      <formula>IF($P$35="",TRUE)</formula>
    </cfRule>
    <cfRule type="expression" dxfId="226" priority="210" stopIfTrue="1">
      <formula>IF($B$47="",TRUE)</formula>
    </cfRule>
  </conditionalFormatting>
  <conditionalFormatting sqref="D48:E48">
    <cfRule type="expression" dxfId="225" priority="208" stopIfTrue="1">
      <formula>IF(AND(OR($D$36="Yes",$D$36=""),$D$48=""),1,0)</formula>
    </cfRule>
    <cfRule type="expression" dxfId="224" priority="209" stopIfTrue="1">
      <formula>IF($P$36="",TRUE)</formula>
    </cfRule>
    <cfRule type="expression" dxfId="223" priority="207" stopIfTrue="1">
      <formula>IF($B$48="",TRUE)</formula>
    </cfRule>
  </conditionalFormatting>
  <conditionalFormatting sqref="D49:E49">
    <cfRule type="expression" dxfId="222" priority="204" stopIfTrue="1">
      <formula>IF($B$49="",TRUE)</formula>
    </cfRule>
    <cfRule type="expression" dxfId="221" priority="205" stopIfTrue="1">
      <formula>IF(AND(OR($D$37="Yes",$D$37=""),$D$49=""),1,0)</formula>
    </cfRule>
    <cfRule type="expression" dxfId="220" priority="206" stopIfTrue="1">
      <formula>IF($P$37="",TRUE)</formula>
    </cfRule>
  </conditionalFormatting>
  <conditionalFormatting sqref="D50:E50">
    <cfRule type="expression" dxfId="219" priority="202" stopIfTrue="1">
      <formula>IF(AND(OR($D$38="Yes",$D$38=""),$D$50=""),1,0)</formula>
    </cfRule>
    <cfRule type="expression" dxfId="218" priority="203" stopIfTrue="1">
      <formula>IF($P$38="",TRUE)</formula>
    </cfRule>
    <cfRule type="expression" dxfId="217" priority="201" stopIfTrue="1">
      <formula>IF($B$50="",TRUE)</formula>
    </cfRule>
  </conditionalFormatting>
  <conditionalFormatting sqref="D51:E51">
    <cfRule type="expression" dxfId="216" priority="200" stopIfTrue="1">
      <formula>IF($P$39="",TRUE)</formula>
    </cfRule>
    <cfRule type="expression" dxfId="215" priority="199" stopIfTrue="1">
      <formula>IF(AND(OR($D$39="Yes",$D$39=""),$D$51=""),1,0)</formula>
    </cfRule>
    <cfRule type="expression" dxfId="214" priority="198" stopIfTrue="1">
      <formula>IF($B$51="",TRUE)</formula>
    </cfRule>
  </conditionalFormatting>
  <conditionalFormatting sqref="D54:E54">
    <cfRule type="expression" dxfId="213" priority="128" stopIfTrue="1">
      <formula>IF($B$54="",TRUE)</formula>
    </cfRule>
    <cfRule type="expression" dxfId="212" priority="129" stopIfTrue="1">
      <formula>IF($P$54="",TRUE)</formula>
    </cfRule>
    <cfRule type="expression" dxfId="211" priority="130" stopIfTrue="1">
      <formula>IF(AND(OR($D$42="Yes",$D$42=""),$D$54=""),1,0)</formula>
    </cfRule>
  </conditionalFormatting>
  <conditionalFormatting sqref="D55:E55">
    <cfRule type="expression" dxfId="210" priority="187" stopIfTrue="1">
      <formula>IF(AND(OR($D$43="Yes",$D$43=""),$D$55=""),1,0)</formula>
    </cfRule>
    <cfRule type="expression" dxfId="209" priority="186" stopIfTrue="1">
      <formula>IF($P$55="",TRUE)</formula>
    </cfRule>
    <cfRule type="expression" dxfId="208" priority="185" stopIfTrue="1">
      <formula>IF($B$55="",TRUE)</formula>
    </cfRule>
  </conditionalFormatting>
  <conditionalFormatting sqref="D56:E56">
    <cfRule type="expression" dxfId="207" priority="183" stopIfTrue="1">
      <formula>IF($P$56="",TRUE)</formula>
    </cfRule>
    <cfRule type="expression" dxfId="206" priority="184" stopIfTrue="1">
      <formula>IF(AND(OR($D$44="Yes",$D$44=""),$D$56=""),1,0)</formula>
    </cfRule>
    <cfRule type="expression" dxfId="205" priority="131" stopIfTrue="1">
      <formula>IF($B$56="",TRUE)</formula>
    </cfRule>
  </conditionalFormatting>
  <conditionalFormatting sqref="D57:E57">
    <cfRule type="expression" dxfId="204" priority="181" stopIfTrue="1">
      <formula>IF($P$57="",TRUE)</formula>
    </cfRule>
    <cfRule type="expression" dxfId="203" priority="180" stopIfTrue="1">
      <formula>IF($B$57="",TRUE)</formula>
    </cfRule>
    <cfRule type="expression" dxfId="202" priority="182" stopIfTrue="1">
      <formula>IF(AND(OR($D$45="Yes",$D$45=""),$D$57=""),1,0)</formula>
    </cfRule>
  </conditionalFormatting>
  <conditionalFormatting sqref="D58:E58">
    <cfRule type="expression" dxfId="201" priority="177" stopIfTrue="1">
      <formula>IF($B$58="",TRUE)</formula>
    </cfRule>
    <cfRule type="expression" dxfId="200" priority="179" stopIfTrue="1">
      <formula>IF(AND(OR($D$46="Yes",$D$46=""),$D$58=""),1,0)</formula>
    </cfRule>
    <cfRule type="expression" dxfId="199" priority="178" stopIfTrue="1">
      <formula>IF($P$58="",TRUE)</formula>
    </cfRule>
  </conditionalFormatting>
  <conditionalFormatting sqref="D59:E59">
    <cfRule type="expression" dxfId="198" priority="174" stopIfTrue="1">
      <formula>IF($B$59="",TRUE)</formula>
    </cfRule>
    <cfRule type="expression" dxfId="197" priority="175" stopIfTrue="1">
      <formula>IF($P$59="",TRUE)</formula>
    </cfRule>
    <cfRule type="expression" dxfId="196" priority="176" stopIfTrue="1">
      <formula>IF(AND(OR($D$47="Yes",$D$47=""),$D$59=""),1,0)</formula>
    </cfRule>
  </conditionalFormatting>
  <conditionalFormatting sqref="D60:E60">
    <cfRule type="expression" dxfId="195" priority="171" stopIfTrue="1">
      <formula>IF($B$60="",TRUE)</formula>
    </cfRule>
    <cfRule type="expression" dxfId="194" priority="173" stopIfTrue="1">
      <formula>IF(AND(OR($D$48="Yes",$D$48=""),$D$60=""),1,0)</formula>
    </cfRule>
    <cfRule type="expression" dxfId="193" priority="172" stopIfTrue="1">
      <formula>IF($P$60="",TRUE)</formula>
    </cfRule>
  </conditionalFormatting>
  <conditionalFormatting sqref="D61:E61">
    <cfRule type="expression" dxfId="192" priority="169" stopIfTrue="1">
      <formula>IF($P$61="",TRUE)</formula>
    </cfRule>
    <cfRule type="expression" dxfId="191" priority="168" stopIfTrue="1">
      <formula>IF($B$61="",TRUE)</formula>
    </cfRule>
    <cfRule type="expression" dxfId="190" priority="170" stopIfTrue="1">
      <formula>IF(AND(OR($D$49="Yes",$D$49=""),$D$61=""),1,0)</formula>
    </cfRule>
  </conditionalFormatting>
  <conditionalFormatting sqref="D62:E62">
    <cfRule type="expression" dxfId="189" priority="165" stopIfTrue="1">
      <formula>IF($B$62="",TRUE)</formula>
    </cfRule>
    <cfRule type="expression" dxfId="188" priority="166" stopIfTrue="1">
      <formula>IF($P$62="",TRUE)</formula>
    </cfRule>
    <cfRule type="expression" dxfId="187" priority="167" stopIfTrue="1">
      <formula>IF(AND(OR($D$50="Yes",$D$50=""),$D$62=""),1,0)</formula>
    </cfRule>
  </conditionalFormatting>
  <conditionalFormatting sqref="D63:E63">
    <cfRule type="expression" dxfId="186" priority="162" stopIfTrue="1">
      <formula>IF($B$63="",TRUE)</formula>
    </cfRule>
    <cfRule type="expression" dxfId="185" priority="163" stopIfTrue="1">
      <formula>IF($P$63="",TRUE)</formula>
    </cfRule>
    <cfRule type="expression" dxfId="184" priority="164" stopIfTrue="1">
      <formula>IF(AND(OR($D$51="Yes",$D$51=""),$D$63=""),1,0)</formula>
    </cfRule>
  </conditionalFormatting>
  <conditionalFormatting sqref="D66:E66">
    <cfRule type="expression" dxfId="183" priority="98" stopIfTrue="1">
      <formula>IF($B$54="",TRUE)</formula>
    </cfRule>
    <cfRule type="expression" dxfId="182" priority="99" stopIfTrue="1">
      <formula>IF($P$54="",TRUE)</formula>
    </cfRule>
    <cfRule type="expression" dxfId="181" priority="100" stopIfTrue="1">
      <formula>IF(AND(OR($D$42="Yes",$D$42=""),$D$66=""),1,0)</formula>
    </cfRule>
  </conditionalFormatting>
  <conditionalFormatting sqref="D67:E67">
    <cfRule type="expression" dxfId="180" priority="127" stopIfTrue="1">
      <formula>IF(AND(OR($D$43="Yes",$D$43=""),$D$67=""),1,0)</formula>
    </cfRule>
    <cfRule type="expression" dxfId="179" priority="126" stopIfTrue="1">
      <formula>IF($P$55="",TRUE)</formula>
    </cfRule>
    <cfRule type="expression" dxfId="178" priority="125" stopIfTrue="1">
      <formula>IF($B$55="",TRUE)</formula>
    </cfRule>
  </conditionalFormatting>
  <conditionalFormatting sqref="D68:E68">
    <cfRule type="expression" dxfId="177" priority="101" stopIfTrue="1">
      <formula>IF($B$56="",TRUE)</formula>
    </cfRule>
    <cfRule type="expression" dxfId="176" priority="124" stopIfTrue="1">
      <formula>IF(AND(OR($D$44="Yes",$D$44=""),$D$68=""),1,0)</formula>
    </cfRule>
    <cfRule type="expression" dxfId="175" priority="123" stopIfTrue="1">
      <formula>IF($P$56="",TRUE)</formula>
    </cfRule>
  </conditionalFormatting>
  <conditionalFormatting sqref="D69:E69">
    <cfRule type="expression" dxfId="174" priority="120" stopIfTrue="1">
      <formula>IF($B$57="",TRUE)</formula>
    </cfRule>
    <cfRule type="expression" dxfId="173" priority="121" stopIfTrue="1">
      <formula>IF($P$57="",TRUE)</formula>
    </cfRule>
    <cfRule type="expression" dxfId="172" priority="122" stopIfTrue="1">
      <formula>IF(AND(OR($D$45="Yes",$D$45=""),$D$69=""),1,0)</formula>
    </cfRule>
  </conditionalFormatting>
  <conditionalFormatting sqref="D70:E70">
    <cfRule type="expression" dxfId="171" priority="119" stopIfTrue="1">
      <formula>IF(AND(OR($D$46="Yes",$D$46=""),$D$70=""),1,0)</formula>
    </cfRule>
    <cfRule type="expression" dxfId="170" priority="117" stopIfTrue="1">
      <formula>IF($B$58="",TRUE)</formula>
    </cfRule>
    <cfRule type="expression" dxfId="169" priority="118" stopIfTrue="1">
      <formula>IF($P$58="",TRUE)</formula>
    </cfRule>
  </conditionalFormatting>
  <conditionalFormatting sqref="D71:E71">
    <cfRule type="expression" dxfId="168" priority="115" stopIfTrue="1">
      <formula>IF($P$59="",TRUE)</formula>
    </cfRule>
    <cfRule type="expression" dxfId="167" priority="116" stopIfTrue="1">
      <formula>IF(AND(OR($D$47="Yes",$D$47=""),$D$71=""),1,0)</formula>
    </cfRule>
    <cfRule type="expression" dxfId="166" priority="114" stopIfTrue="1">
      <formula>IF($B$59="",TRUE)</formula>
    </cfRule>
  </conditionalFormatting>
  <conditionalFormatting sqref="D72:E72">
    <cfRule type="expression" dxfId="165" priority="111" stopIfTrue="1">
      <formula>IF($B$60="",TRUE)</formula>
    </cfRule>
    <cfRule type="expression" dxfId="164" priority="113" stopIfTrue="1">
      <formula>IF(AND(OR($D$48="Yes",$D$48=""),$D$72=""),1,0)</formula>
    </cfRule>
    <cfRule type="expression" dxfId="163" priority="112" stopIfTrue="1">
      <formula>IF($P$60="",TRUE)</formula>
    </cfRule>
  </conditionalFormatting>
  <conditionalFormatting sqref="D73:E73">
    <cfRule type="expression" dxfId="162" priority="110" stopIfTrue="1">
      <formula>IF(AND(OR($D$49="Yes",$D$49=""),$D$73=""),1,0)</formula>
    </cfRule>
    <cfRule type="expression" dxfId="161" priority="108" stopIfTrue="1">
      <formula>IF($B$61="",TRUE)</formula>
    </cfRule>
    <cfRule type="expression" dxfId="160" priority="109" stopIfTrue="1">
      <formula>IF($P$61="",TRUE)</formula>
    </cfRule>
  </conditionalFormatting>
  <conditionalFormatting sqref="D74:E74">
    <cfRule type="expression" dxfId="159" priority="105" stopIfTrue="1">
      <formula>IF($B$62="",TRUE)</formula>
    </cfRule>
    <cfRule type="expression" dxfId="158" priority="106" stopIfTrue="1">
      <formula>IF($P$62="",TRUE)</formula>
    </cfRule>
    <cfRule type="expression" dxfId="157" priority="107" stopIfTrue="1">
      <formula>IF(AND(OR($D$50="Yes",$D$50=""),$D$74=""),1,0)</formula>
    </cfRule>
  </conditionalFormatting>
  <conditionalFormatting sqref="D75:E75">
    <cfRule type="expression" dxfId="156" priority="104" stopIfTrue="1">
      <formula>IF(AND(OR($D$51="Yes",$D$51=""),$D$75=""),1,0)</formula>
    </cfRule>
    <cfRule type="expression" dxfId="155" priority="103" stopIfTrue="1">
      <formula>IF($P$63="",TRUE)</formula>
    </cfRule>
    <cfRule type="expression" dxfId="154" priority="102" stopIfTrue="1">
      <formula>IF($B$63="",TRUE)</formula>
    </cfRule>
  </conditionalFormatting>
  <conditionalFormatting sqref="D78:E78">
    <cfRule type="expression" dxfId="153" priority="68" stopIfTrue="1">
      <formula>IF($B$54="",TRUE)</formula>
    </cfRule>
    <cfRule type="expression" dxfId="152" priority="69" stopIfTrue="1">
      <formula>IF($P$54="",TRUE)</formula>
    </cfRule>
    <cfRule type="expression" dxfId="151" priority="70" stopIfTrue="1">
      <formula>IF(AND(OR($D$42="Yes",$D$42=""),$D$78=""),1,0)</formula>
    </cfRule>
  </conditionalFormatting>
  <conditionalFormatting sqref="D79:E79">
    <cfRule type="expression" dxfId="150" priority="97" stopIfTrue="1">
      <formula>IF(AND(OR($D$43="Yes",$D$43=""),$D$79=""),1,0)</formula>
    </cfRule>
    <cfRule type="expression" dxfId="149" priority="96" stopIfTrue="1">
      <formula>IF($P$55="",TRUE)</formula>
    </cfRule>
    <cfRule type="expression" dxfId="148" priority="95" stopIfTrue="1">
      <formula>IF($B$55="",TRUE)</formula>
    </cfRule>
  </conditionalFormatting>
  <conditionalFormatting sqref="D80:E80">
    <cfRule type="expression" dxfId="147" priority="93" stopIfTrue="1">
      <formula>IF($P$56="",TRUE)</formula>
    </cfRule>
    <cfRule type="expression" dxfId="146" priority="71" stopIfTrue="1">
      <formula>IF($B$56="",TRUE)</formula>
    </cfRule>
    <cfRule type="expression" dxfId="145" priority="94" stopIfTrue="1">
      <formula>IF(AND(OR($D$44="Yes",$D$44=""),$D$80=""),1,0)</formula>
    </cfRule>
  </conditionalFormatting>
  <conditionalFormatting sqref="D81:E81">
    <cfRule type="expression" dxfId="144" priority="92" stopIfTrue="1">
      <formula>IF(AND(OR($D$45="Yes",$D$45=""),$D$81=""),1,0)</formula>
    </cfRule>
    <cfRule type="expression" dxfId="143" priority="91" stopIfTrue="1">
      <formula>IF($P$57="",TRUE)</formula>
    </cfRule>
    <cfRule type="expression" dxfId="142" priority="90" stopIfTrue="1">
      <formula>IF($B$57="",TRUE)</formula>
    </cfRule>
  </conditionalFormatting>
  <conditionalFormatting sqref="D82:E82">
    <cfRule type="expression" dxfId="141" priority="89" stopIfTrue="1">
      <formula>IF(AND(OR($D$46="Yes",$D$46=""),$D$82=""),1,0)</formula>
    </cfRule>
    <cfRule type="expression" dxfId="140" priority="87" stopIfTrue="1">
      <formula>IF($B$58="",TRUE)</formula>
    </cfRule>
    <cfRule type="expression" dxfId="139" priority="88" stopIfTrue="1">
      <formula>IF($P$58="",TRUE)</formula>
    </cfRule>
  </conditionalFormatting>
  <conditionalFormatting sqref="D83:E83">
    <cfRule type="expression" dxfId="138" priority="86" stopIfTrue="1">
      <formula>IF(AND(OR($D$47="Yes",$D$47=""),$D$83=""),1,0)</formula>
    </cfRule>
    <cfRule type="expression" dxfId="137" priority="85" stopIfTrue="1">
      <formula>IF($P$59="",TRUE)</formula>
    </cfRule>
    <cfRule type="expression" dxfId="136" priority="84" stopIfTrue="1">
      <formula>IF($B$59="",TRUE)</formula>
    </cfRule>
  </conditionalFormatting>
  <conditionalFormatting sqref="D84:E84">
    <cfRule type="expression" dxfId="135" priority="83" stopIfTrue="1">
      <formula>IF(AND(OR($D$48="Yes",$D$48=""),$D$84=""),1,0)</formula>
    </cfRule>
    <cfRule type="expression" dxfId="134" priority="82" stopIfTrue="1">
      <formula>IF($P$60="",TRUE)</formula>
    </cfRule>
    <cfRule type="expression" dxfId="133" priority="81" stopIfTrue="1">
      <formula>IF($B$60="",TRUE)</formula>
    </cfRule>
  </conditionalFormatting>
  <conditionalFormatting sqref="D85:E85">
    <cfRule type="expression" dxfId="132" priority="80" stopIfTrue="1">
      <formula>IF(AND(OR($D$49="Yes",$D$49=""),$D$85=""),1,0)</formula>
    </cfRule>
    <cfRule type="expression" dxfId="131" priority="79" stopIfTrue="1">
      <formula>IF($P$61="",TRUE)</formula>
    </cfRule>
    <cfRule type="expression" dxfId="130" priority="78" stopIfTrue="1">
      <formula>IF($B$61="",TRUE)</formula>
    </cfRule>
  </conditionalFormatting>
  <conditionalFormatting sqref="D86:E86">
    <cfRule type="expression" dxfId="129" priority="77" stopIfTrue="1">
      <formula>IF(AND(OR($D$50="Yes",$D$50=""),$D$86=""),1,0)</formula>
    </cfRule>
    <cfRule type="expression" dxfId="128" priority="76" stopIfTrue="1">
      <formula>IF($P$62="",TRUE)</formula>
    </cfRule>
    <cfRule type="expression" dxfId="127" priority="75" stopIfTrue="1">
      <formula>IF($B$62="",TRUE)</formula>
    </cfRule>
  </conditionalFormatting>
  <conditionalFormatting sqref="D87:E87">
    <cfRule type="expression" dxfId="126" priority="74" stopIfTrue="1">
      <formula>IF(AND(OR($D$51="Yes",$D$51=""),$D$87=""),1,0)</formula>
    </cfRule>
    <cfRule type="expression" dxfId="125" priority="73" stopIfTrue="1">
      <formula>IF($P$63="",TRUE)</formula>
    </cfRule>
    <cfRule type="expression" dxfId="124" priority="72" stopIfTrue="1">
      <formula>IF($B$63="",TRUE)</formula>
    </cfRule>
  </conditionalFormatting>
  <conditionalFormatting sqref="D90:E90">
    <cfRule type="expression" dxfId="123" priority="38" stopIfTrue="1">
      <formula>IF($B$54="",TRUE)</formula>
    </cfRule>
    <cfRule type="expression" dxfId="122" priority="40" stopIfTrue="1">
      <formula>IF(AND(OR($D$42="Yes",$D$42=""),$D$90=""),1,0)</formula>
    </cfRule>
    <cfRule type="expression" dxfId="121" priority="39" stopIfTrue="1">
      <formula>IF($P$54="",TRUE)</formula>
    </cfRule>
  </conditionalFormatting>
  <conditionalFormatting sqref="D91:E91">
    <cfRule type="expression" dxfId="120" priority="67" stopIfTrue="1">
      <formula>IF(AND(OR($D$43="Yes",$D$43=""),$D$91=""),1,0)</formula>
    </cfRule>
    <cfRule type="expression" dxfId="119" priority="66" stopIfTrue="1">
      <formula>IF($P$55="",TRUE)</formula>
    </cfRule>
    <cfRule type="expression" dxfId="118" priority="65" stopIfTrue="1">
      <formula>IF($B$55="",TRUE)</formula>
    </cfRule>
  </conditionalFormatting>
  <conditionalFormatting sqref="D92:E92">
    <cfRule type="expression" dxfId="117" priority="41" stopIfTrue="1">
      <formula>IF($B$56="",TRUE)</formula>
    </cfRule>
    <cfRule type="expression" dxfId="116" priority="64" stopIfTrue="1">
      <formula>IF(AND(OR($D$44="Yes",$D$44=""),$D$92=""),1,0)</formula>
    </cfRule>
    <cfRule type="expression" dxfId="115" priority="63" stopIfTrue="1">
      <formula>IF($P$56="",TRUE)</formula>
    </cfRule>
  </conditionalFormatting>
  <conditionalFormatting sqref="D93:E93">
    <cfRule type="expression" dxfId="114" priority="62" stopIfTrue="1">
      <formula>IF(AND(OR($D$45="Yes",$D$45=""),$D$93=""),1,0)</formula>
    </cfRule>
    <cfRule type="expression" dxfId="113" priority="61" stopIfTrue="1">
      <formula>IF($P$57="",TRUE)</formula>
    </cfRule>
    <cfRule type="expression" dxfId="112" priority="60" stopIfTrue="1">
      <formula>IF($B$57="",TRUE)</formula>
    </cfRule>
  </conditionalFormatting>
  <conditionalFormatting sqref="D94:E94">
    <cfRule type="expression" dxfId="111" priority="57" stopIfTrue="1">
      <formula>IF($B$58="",TRUE)</formula>
    </cfRule>
    <cfRule type="expression" dxfId="110" priority="59" stopIfTrue="1">
      <formula>IF(AND(OR($D$46="Yes",$D$46=""),$D$94=""),1,0)</formula>
    </cfRule>
    <cfRule type="expression" dxfId="109" priority="58" stopIfTrue="1">
      <formula>IF($P$58="",TRUE)</formula>
    </cfRule>
  </conditionalFormatting>
  <conditionalFormatting sqref="D95:E95">
    <cfRule type="expression" dxfId="108" priority="56" stopIfTrue="1">
      <formula>IF(AND(OR($D$47="Yes",$D$47=""),$D$95=""),1,0)</formula>
    </cfRule>
    <cfRule type="expression" dxfId="107" priority="55" stopIfTrue="1">
      <formula>IF($P$59="",TRUE)</formula>
    </cfRule>
    <cfRule type="expression" dxfId="106" priority="54" stopIfTrue="1">
      <formula>IF($B$59="",TRUE)</formula>
    </cfRule>
  </conditionalFormatting>
  <conditionalFormatting sqref="D96:E96">
    <cfRule type="expression" dxfId="105" priority="52" stopIfTrue="1">
      <formula>IF($P$60="",TRUE)</formula>
    </cfRule>
    <cfRule type="expression" dxfId="104" priority="51" stopIfTrue="1">
      <formula>IF($B$60="",TRUE)</formula>
    </cfRule>
    <cfRule type="expression" dxfId="103" priority="53" stopIfTrue="1">
      <formula>IF(AND(OR($D$48="Yes",$D$48=""),$D$96=""),1,0)</formula>
    </cfRule>
  </conditionalFormatting>
  <conditionalFormatting sqref="D97:E97">
    <cfRule type="expression" dxfId="102" priority="48" stopIfTrue="1">
      <formula>IF($B$61="",TRUE)</formula>
    </cfRule>
    <cfRule type="expression" dxfId="101" priority="50" stopIfTrue="1">
      <formula>IF(AND(OR($D$49="Yes",$D$49=""),$D$97=""),1,0)</formula>
    </cfRule>
    <cfRule type="expression" dxfId="100" priority="49" stopIfTrue="1">
      <formula>IF($P$61="",TRUE)</formula>
    </cfRule>
  </conditionalFormatting>
  <conditionalFormatting sqref="D98:E98">
    <cfRule type="expression" dxfId="99" priority="47" stopIfTrue="1">
      <formula>IF(AND(OR($D$50="Yes",$D$50=""),$D$98=""),1,0)</formula>
    </cfRule>
    <cfRule type="expression" dxfId="98" priority="46" stopIfTrue="1">
      <formula>IF($P$62="",TRUE)</formula>
    </cfRule>
    <cfRule type="expression" dxfId="97" priority="45" stopIfTrue="1">
      <formula>IF($B$62="",TRUE)</formula>
    </cfRule>
  </conditionalFormatting>
  <conditionalFormatting sqref="D99:E99">
    <cfRule type="expression" dxfId="96" priority="44" stopIfTrue="1">
      <formula>IF(AND(OR($D$51="Yes",$D$51=""),$D$99=""),1,0)</formula>
    </cfRule>
    <cfRule type="expression" dxfId="95" priority="43" stopIfTrue="1">
      <formula>IF($P$63="",TRUE)</formula>
    </cfRule>
    <cfRule type="expression" dxfId="94" priority="42" stopIfTrue="1">
      <formula>IF($B$63="",TRUE)</formula>
    </cfRule>
  </conditionalFormatting>
  <conditionalFormatting sqref="D102:E102">
    <cfRule type="expression" dxfId="93" priority="10" stopIfTrue="1">
      <formula>IF(AND(OR($D$42="Yes",$D$42=""),$D$102=""),1,0)</formula>
    </cfRule>
    <cfRule type="expression" dxfId="92" priority="8" stopIfTrue="1">
      <formula>IF($B$54="",TRUE)</formula>
    </cfRule>
    <cfRule type="expression" dxfId="91" priority="9" stopIfTrue="1">
      <formula>IF($P$54="",TRUE)</formula>
    </cfRule>
  </conditionalFormatting>
  <conditionalFormatting sqref="D103:E103">
    <cfRule type="expression" dxfId="90" priority="37" stopIfTrue="1">
      <formula>IF(AND(OR($D$43="Yes",$D$43=""),$D$103=""),1,0)</formula>
    </cfRule>
    <cfRule type="expression" dxfId="89" priority="35" stopIfTrue="1">
      <formula>IF($B$55="",TRUE)</formula>
    </cfRule>
    <cfRule type="expression" dxfId="88" priority="36" stopIfTrue="1">
      <formula>IF($P$55="",TRUE)</formula>
    </cfRule>
  </conditionalFormatting>
  <conditionalFormatting sqref="D104:E104">
    <cfRule type="expression" dxfId="87" priority="11" stopIfTrue="1">
      <formula>IF($B$56="",TRUE)</formula>
    </cfRule>
    <cfRule type="expression" dxfId="86" priority="33" stopIfTrue="1">
      <formula>IF($P$56="",TRUE)</formula>
    </cfRule>
    <cfRule type="expression" dxfId="85" priority="34" stopIfTrue="1">
      <formula>IF(AND(OR($D$44="Yes",$D$44=""),$D$104=""),1,0)</formula>
    </cfRule>
  </conditionalFormatting>
  <conditionalFormatting sqref="D105:E105">
    <cfRule type="expression" dxfId="84" priority="31" stopIfTrue="1">
      <formula>IF($P$57="",TRUE)</formula>
    </cfRule>
    <cfRule type="expression" dxfId="83" priority="30" stopIfTrue="1">
      <formula>IF($B$57="",TRUE)</formula>
    </cfRule>
    <cfRule type="expression" dxfId="82" priority="32" stopIfTrue="1">
      <formula>IF(AND(OR($D$45="Yes",$D$45=""),$D$105=""),1,0)</formula>
    </cfRule>
  </conditionalFormatting>
  <conditionalFormatting sqref="D106:E106">
    <cfRule type="expression" dxfId="81" priority="27" stopIfTrue="1">
      <formula>IF($B$58="",TRUE)</formula>
    </cfRule>
    <cfRule type="expression" dxfId="80" priority="29" stopIfTrue="1">
      <formula>IF(AND(OR($D$46="Yes",$D$46=""),$D$106=""),1,0)</formula>
    </cfRule>
    <cfRule type="expression" dxfId="79" priority="28" stopIfTrue="1">
      <formula>IF($P$58="",TRUE)</formula>
    </cfRule>
  </conditionalFormatting>
  <conditionalFormatting sqref="D107:E107">
    <cfRule type="expression" dxfId="78" priority="26" stopIfTrue="1">
      <formula>IF(AND(OR($D$47="Yes",$D$47=""),$D$107=""),1,0)</formula>
    </cfRule>
    <cfRule type="expression" dxfId="77" priority="24" stopIfTrue="1">
      <formula>IF($B$59="",TRUE)</formula>
    </cfRule>
    <cfRule type="expression" dxfId="76" priority="25" stopIfTrue="1">
      <formula>IF($P$59="",TRUE)</formula>
    </cfRule>
  </conditionalFormatting>
  <conditionalFormatting sqref="D108:E108">
    <cfRule type="expression" dxfId="75" priority="21" stopIfTrue="1">
      <formula>IF($B$60="",TRUE)</formula>
    </cfRule>
    <cfRule type="expression" dxfId="74" priority="22" stopIfTrue="1">
      <formula>IF($P$60="",TRUE)</formula>
    </cfRule>
    <cfRule type="expression" dxfId="73" priority="23" stopIfTrue="1">
      <formula>IF(AND(OR($D$48="Yes",$D$48=""),$D$108=""),1,0)</formula>
    </cfRule>
  </conditionalFormatting>
  <conditionalFormatting sqref="D109:E109">
    <cfRule type="expression" dxfId="72" priority="18" stopIfTrue="1">
      <formula>IF($B$61="",TRUE)</formula>
    </cfRule>
    <cfRule type="expression" dxfId="71" priority="19" stopIfTrue="1">
      <formula>IF($P$61="",TRUE)</formula>
    </cfRule>
    <cfRule type="expression" dxfId="70" priority="20" stopIfTrue="1">
      <formula>IF(AND(OR($D$49="Yes",$D$49=""),$D$109=""),1,0)</formula>
    </cfRule>
  </conditionalFormatting>
  <conditionalFormatting sqref="D110:E110">
    <cfRule type="expression" dxfId="69" priority="16" stopIfTrue="1">
      <formula>IF($P$62="",TRUE)</formula>
    </cfRule>
    <cfRule type="expression" dxfId="68" priority="15" stopIfTrue="1">
      <formula>IF($B$62="",TRUE)</formula>
    </cfRule>
    <cfRule type="expression" dxfId="67" priority="17" stopIfTrue="1">
      <formula>IF(AND(OR($D$50="Yes",$D$50=""),$D$110=""),1,0)</formula>
    </cfRule>
  </conditionalFormatting>
  <conditionalFormatting sqref="D111:E111">
    <cfRule type="expression" dxfId="66" priority="14" stopIfTrue="1">
      <formula>IF(AND(OR($D$51="Yes",$D$51=""),$D$111=""),1,0)</formula>
    </cfRule>
    <cfRule type="expression" dxfId="65" priority="13" stopIfTrue="1">
      <formula>IF($P$63="",TRUE)</formula>
    </cfRule>
    <cfRule type="expression" dxfId="64" priority="12" stopIfTrue="1">
      <formula>IF($B$63="",TRUE)</formula>
    </cfRule>
  </conditionalFormatting>
  <conditionalFormatting sqref="D115:E115 D117:E117 D131:E131 D133:E133 D135:E135 D137:E137">
    <cfRule type="expression" dxfId="63" priority="316" stopIfTrue="1">
      <formula>IF(D115="",TRUE)</formula>
    </cfRule>
    <cfRule type="expression" dxfId="62" priority="315" stopIfTrue="1">
      <formula>AND(OR($D$30="No",$D$30="Unknown",$D$30="Not applicable for this declaration"),OR($D$31="No",$D$31="Unknown",$D$31="Not applicable for this declaration"))</formula>
    </cfRule>
  </conditionalFormatting>
  <conditionalFormatting sqref="D120:E120">
    <cfRule type="expression" dxfId="61" priority="159" stopIfTrue="1">
      <formula>IF($B$54="",TRUE)</formula>
    </cfRule>
    <cfRule type="expression" dxfId="60" priority="160" stopIfTrue="1">
      <formula>IF($P$54="",TRUE)</formula>
    </cfRule>
    <cfRule type="expression" dxfId="59" priority="161" stopIfTrue="1">
      <formula>IF(AND(OR($D$42="Yes",$D$42=""),$D$120=""),1,0)</formula>
    </cfRule>
  </conditionalFormatting>
  <conditionalFormatting sqref="D121:E121">
    <cfRule type="expression" dxfId="58" priority="156" stopIfTrue="1">
      <formula>IF($B$55="",TRUE)</formula>
    </cfRule>
    <cfRule type="expression" dxfId="57" priority="157" stopIfTrue="1">
      <formula>IF($P$55="",TRUE)</formula>
    </cfRule>
    <cfRule type="expression" dxfId="56" priority="158" stopIfTrue="1">
      <formula>IF(AND(OR($D$43="Yes",$D$43=""),$D$121=""),1,0)</formula>
    </cfRule>
  </conditionalFormatting>
  <conditionalFormatting sqref="D122:E122">
    <cfRule type="expression" dxfId="55" priority="155" stopIfTrue="1">
      <formula>IF(AND(OR($D$44="Yes",$D$44=""),$D$122=""),1,0)</formula>
    </cfRule>
    <cfRule type="expression" dxfId="54" priority="153" stopIfTrue="1">
      <formula>IF($B$56="",TRUE)</formula>
    </cfRule>
    <cfRule type="expression" dxfId="53" priority="154" stopIfTrue="1">
      <formula>IF($P$56="",TRUE)</formula>
    </cfRule>
  </conditionalFormatting>
  <conditionalFormatting sqref="D123:E123">
    <cfRule type="expression" dxfId="52" priority="152" stopIfTrue="1">
      <formula>IF(AND(OR($D$45="Yes",$D$45=""),$D$123=""),1,0)</formula>
    </cfRule>
    <cfRule type="expression" dxfId="51" priority="151" stopIfTrue="1">
      <formula>IF($P$57="",TRUE)</formula>
    </cfRule>
    <cfRule type="expression" dxfId="50" priority="150" stopIfTrue="1">
      <formula>IF($B$57="",TRUE)</formula>
    </cfRule>
  </conditionalFormatting>
  <conditionalFormatting sqref="D124:E124">
    <cfRule type="expression" dxfId="49" priority="147" stopIfTrue="1">
      <formula>IF($B$58="",TRUE)</formula>
    </cfRule>
    <cfRule type="expression" dxfId="48" priority="149" stopIfTrue="1">
      <formula>IF(AND(OR($D$46="Yes",$D$46=""),$D$124=""),1,0)</formula>
    </cfRule>
    <cfRule type="expression" dxfId="47" priority="148" stopIfTrue="1">
      <formula>IF($P$58="",TRUE)</formula>
    </cfRule>
  </conditionalFormatting>
  <conditionalFormatting sqref="D125:E125">
    <cfRule type="expression" dxfId="46" priority="144" stopIfTrue="1">
      <formula>IF($B$59="",TRUE)</formula>
    </cfRule>
    <cfRule type="expression" dxfId="45" priority="145" stopIfTrue="1">
      <formula>IF($P$59="",TRUE)</formula>
    </cfRule>
    <cfRule type="expression" dxfId="44" priority="146" stopIfTrue="1">
      <formula>IF(AND(OR($D$47="Yes",$D$47=""),$D$125=""),1,0)</formula>
    </cfRule>
  </conditionalFormatting>
  <conditionalFormatting sqref="D126:E126">
    <cfRule type="expression" dxfId="43" priority="143" stopIfTrue="1">
      <formula>IF(AND(OR($D$48="Yes",$D$48=""),$D$126=""),1,0)</formula>
    </cfRule>
    <cfRule type="expression" dxfId="42" priority="141" stopIfTrue="1">
      <formula>IF($B$60="",TRUE)</formula>
    </cfRule>
    <cfRule type="expression" dxfId="41" priority="142" stopIfTrue="1">
      <formula>IF($P$60="",TRUE)</formula>
    </cfRule>
  </conditionalFormatting>
  <conditionalFormatting sqref="D127:E127">
    <cfRule type="expression" dxfId="40" priority="139" stopIfTrue="1">
      <formula>IF($P$61="",TRUE)</formula>
    </cfRule>
    <cfRule type="expression" dxfId="39" priority="138" stopIfTrue="1">
      <formula>IF($B$61="",TRUE)</formula>
    </cfRule>
    <cfRule type="expression" dxfId="38" priority="140" stopIfTrue="1">
      <formula>IF(AND(OR($D$49="Yes",$D$49=""),$D$127=""),1,0)</formula>
    </cfRule>
  </conditionalFormatting>
  <conditionalFormatting sqref="D128:E128">
    <cfRule type="expression" dxfId="37" priority="137" stopIfTrue="1">
      <formula>IF(AND(OR($D$50="Yes",$D$50=""),$D$128=""),1,0)</formula>
    </cfRule>
    <cfRule type="expression" dxfId="36" priority="135" stopIfTrue="1">
      <formula>IF($B$62="",TRUE)</formula>
    </cfRule>
    <cfRule type="expression" dxfId="35" priority="136" stopIfTrue="1">
      <formula>IF($P$62="",TRUE)</formula>
    </cfRule>
  </conditionalFormatting>
  <conditionalFormatting sqref="D129:E129">
    <cfRule type="expression" dxfId="34" priority="134" stopIfTrue="1">
      <formula>IF(AND(OR($D$51="Yes",$D$51=""),$D$129=""),1,0)</formula>
    </cfRule>
    <cfRule type="expression" dxfId="33" priority="133" stopIfTrue="1">
      <formula>IF($P$63="",TRUE)</formula>
    </cfRule>
    <cfRule type="expression" dxfId="32" priority="132" stopIfTrue="1">
      <formula>IF($B$63="",TRUE)</formula>
    </cfRule>
  </conditionalFormatting>
  <conditionalFormatting sqref="D9:G9">
    <cfRule type="expression" dxfId="31" priority="468" stopIfTrue="1">
      <formula>IF($D$9="",TRUE)</formula>
    </cfRule>
  </conditionalFormatting>
  <conditionalFormatting sqref="D8:J8">
    <cfRule type="expression" dxfId="30" priority="467" stopIfTrue="1">
      <formula>IF($D$8="",TRUE)</formula>
    </cfRule>
  </conditionalFormatting>
  <conditionalFormatting sqref="D10:J10">
    <cfRule type="expression" dxfId="29" priority="482" stopIfTrue="1">
      <formula>IF(AND($D$10="",$D$9=$R$9),TRUE)</formula>
    </cfRule>
    <cfRule type="expression" dxfId="28" priority="372" stopIfTrue="1">
      <formula>IF($D$9=$Q$9,TRUE)</formula>
    </cfRule>
  </conditionalFormatting>
  <conditionalFormatting sqref="G117:J117">
    <cfRule type="expression" dxfId="27" priority="320">
      <formula>IF(AND($D$117="Yes",$G$117=""),TRUE)</formula>
    </cfRule>
  </conditionalFormatting>
  <conditionalFormatting sqref="G133:J133">
    <cfRule type="expression" dxfId="26" priority="322" stopIfTrue="1">
      <formula>IF(AND($D$133="Yes, using other format (describe)",$G$133=""),TRUE)</formula>
    </cfRule>
  </conditionalFormatting>
  <conditionalFormatting sqref="G135:J135">
    <cfRule type="expression" dxfId="25" priority="319">
      <formula>IF(AND($D$135="Yes, using other format (describe)",$G$135=""),TRUE)</formula>
    </cfRule>
  </conditionalFormatting>
  <conditionalFormatting sqref="D19:J19">
    <cfRule type="expression" dxfId="24" priority="7" stopIfTrue="1">
      <formula>IF($D$15="",TRUE)</formula>
    </cfRule>
  </conditionalFormatting>
  <conditionalFormatting sqref="D20:J20">
    <cfRule type="expression" dxfId="23" priority="6" stopIfTrue="1">
      <formula>IF($D$16="",TRUE)</formula>
    </cfRule>
  </conditionalFormatting>
  <conditionalFormatting sqref="D21:J21">
    <cfRule type="expression" dxfId="22" priority="5" stopIfTrue="1">
      <formula>IF($D$17="",TRUE)</formula>
    </cfRule>
  </conditionalFormatting>
  <conditionalFormatting sqref="D22:J22">
    <cfRule type="expression" dxfId="21" priority="4" stopIfTrue="1">
      <formula>IF($D$15="",TRUE)</formula>
    </cfRule>
  </conditionalFormatting>
  <conditionalFormatting sqref="D24:J24">
    <cfRule type="expression" dxfId="20" priority="3" stopIfTrue="1">
      <formula>IF($D$20="",TRUE)</formula>
    </cfRule>
  </conditionalFormatting>
  <conditionalFormatting sqref="D25:J25">
    <cfRule type="expression" dxfId="19" priority="2" stopIfTrue="1">
      <formula>IF($D$21="",TRUE)</formula>
    </cfRule>
  </conditionalFormatting>
  <conditionalFormatting sqref="D26:E26">
    <cfRule type="expression" dxfId="18" priority="1" stopIfTrue="1">
      <formula>IF($D$22="",TRUE)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70" zoomScaleNormal="70" workbookViewId="0">
      <pane ySplit="3" topLeftCell="A5" activePane="bottomLeft" state="frozen"/>
      <selection activeCell="B24" sqref="B24:J24"/>
      <selection pane="bottomLeft" activeCell="L8" sqref="L8"/>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75" t="str">
        <f ca="1">OFFSET(L!$C$1,MATCH("Smelter List"&amp;ADDRESS(ROW(),COLUMN(),4),L!$A:$A,0)-1,SL,,)</f>
        <v>Link to "RMAP Conformant Smelter List"</v>
      </c>
      <c r="K2" s="476"/>
      <c r="L2" s="476"/>
      <c r="M2" s="476"/>
      <c r="N2" s="476"/>
      <c r="O2" s="476"/>
      <c r="P2" s="162"/>
      <c r="Q2" s="163"/>
      <c r="R2" s="164"/>
      <c r="S2" s="164"/>
      <c r="T2" s="164"/>
      <c r="AB2" s="312"/>
      <c r="AH2" s="130" t="s">
        <v>25</v>
      </c>
    </row>
    <row r="3" spans="1:34" s="16" customFormat="1" ht="249.6" customHeight="1">
      <c r="A3" s="202"/>
      <c r="B3" s="47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77"/>
      <c r="D3" s="477"/>
      <c r="E3" s="477"/>
      <c r="F3" s="165"/>
      <c r="G3" s="478" t="str">
        <f ca="1">OFFSET(L!$C$1,MATCH("General"&amp;"Cpy",L!$A:$A,0)-1,SL,,)</f>
        <v>© 2025 Responsible Minerals Initiative. All rights reserved.</v>
      </c>
      <c r="H3" s="479"/>
      <c r="I3" s="48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63.75">
      <c r="A5" s="198"/>
      <c r="B5" s="304" t="s">
        <v>18641</v>
      </c>
      <c r="C5" s="152" t="s">
        <v>115</v>
      </c>
      <c r="D5" s="149"/>
      <c r="E5" s="149" t="s">
        <v>116</v>
      </c>
      <c r="F5" s="149" t="str">
        <f ca="1">IF(ISERROR($V5),"",OFFSET('Smelter Look-up'!$E$4,$V5-4,0))</f>
        <v>CID004288</v>
      </c>
      <c r="G5" s="149" t="str">
        <f ca="1">IF(C5=$X$4,"Enter smelter details",IF(ISERROR($V5),"",OFFSET('Smelter Look-up'!$F$4,$V5-4,0)))</f>
        <v>RMI</v>
      </c>
      <c r="H5" s="206">
        <f ca="1">IF(ISERROR($V5),"",OFFSET('Smelter Look-up'!$G$4,$V5-4,0))</f>
        <v>0</v>
      </c>
      <c r="I5" s="207" t="str">
        <f ca="1">IF(ISERROR($V5),"",OFFSET('Smelter Look-up'!$H$4,$V5-4,0))</f>
        <v>Kristiansand</v>
      </c>
      <c r="J5" s="207" t="str">
        <f ca="1">IF(ISERROR($V5),"",OFFSET('Smelter Look-up'!$I$4,$V5-4,0))</f>
        <v>Agder</v>
      </c>
      <c r="K5" s="150"/>
      <c r="L5" s="150"/>
      <c r="M5" s="150"/>
      <c r="N5" s="150"/>
      <c r="O5" s="150"/>
      <c r="P5" s="209"/>
      <c r="Q5" s="151"/>
      <c r="R5" s="149" t="str">
        <f ca="1">IF(ISERROR($V5),"",OFFSET('Smelter Look-up'!$C$4,$V5-4,0)&amp;"")</f>
        <v>Glencore Nikkelverk Refinery</v>
      </c>
      <c r="S5" s="155" t="str">
        <f t="shared" ref="S5:S12" ca="1" si="0">IF(B5="","",IF(ISERROR(MATCH($E5,CL,0)),"Unknown",INDIRECT("'C'!$A$"&amp;MATCH($E5,CL,0)+1)))</f>
        <v>NO</v>
      </c>
      <c r="T5" s="155" t="str">
        <f ca="1">IF(B5="","",IF(ISERROR(MATCH($J5,SorP!$B$1:$B$6226,0)),"",INDIRECT("'SorP'!$A$"&amp;MATCH($S5&amp;$J5,SorP!C:C,0))))</f>
        <v>NO-42</v>
      </c>
      <c r="U5" s="168"/>
      <c r="V5" s="169">
        <f>IF(C5="",NA(),MATCH($B5&amp;$C5,'Smelter Look-up'!$J:$J,0))</f>
        <v>204</v>
      </c>
      <c r="X5" s="170">
        <f t="shared" ref="X5:X12" si="1">IF(AND(C5="Smelter not listed",OR(LEN(D5)=0,LEN(E5)=0)),1,0)</f>
        <v>0</v>
      </c>
      <c r="AB5" s="314" t="str">
        <f t="shared" ref="AB5:AB12" si="2">IF(C5="","",B5)</f>
        <v>Copper</v>
      </c>
    </row>
    <row r="6" spans="1:34" s="170" customFormat="1" ht="63.75">
      <c r="A6" s="198"/>
      <c r="B6" s="304" t="s">
        <v>18641</v>
      </c>
      <c r="C6" s="152" t="s">
        <v>18777</v>
      </c>
      <c r="D6" s="149"/>
      <c r="E6" s="149" t="str">
        <f ca="1">IF(ISERROR($V6),"",OFFSET('Smelter Look-up'!$D$4,$V6-4,0)&amp;"")</f>
        <v>CANADA</v>
      </c>
      <c r="F6" s="149" t="str">
        <f ca="1">IF(ISERROR($V6),"",OFFSET('Smelter Look-up'!$E$4,$V6-4,0))</f>
        <v>CID004428</v>
      </c>
      <c r="G6" s="149" t="str">
        <f ca="1">IF(C6=$X$4,"Enter smelter details",IF(ISERROR($V6),"",OFFSET('Smelter Look-up'!$F$4,$V6-4,0)))</f>
        <v>RMI</v>
      </c>
      <c r="H6" s="206">
        <f ca="1">IF(ISERROR($V6),"",OFFSET('Smelter Look-up'!$G$4,$V6-4,0))</f>
        <v>0</v>
      </c>
      <c r="I6" s="207" t="str">
        <f ca="1">IF(ISERROR($V6),"",OFFSET('Smelter Look-up'!$H$4,$V6-4,0))</f>
        <v>Sudbury</v>
      </c>
      <c r="J6" s="207" t="str">
        <f ca="1">IF(ISERROR($V6),"",OFFSET('Smelter Look-up'!$I$4,$V6-4,0))</f>
        <v>Ontario</v>
      </c>
      <c r="K6" s="150"/>
      <c r="L6" s="150"/>
      <c r="M6" s="150"/>
      <c r="N6" s="150"/>
      <c r="O6" s="150"/>
      <c r="P6" s="209"/>
      <c r="Q6" s="151"/>
      <c r="R6" s="149" t="str">
        <f ca="1">IF(ISERROR($V6),"",OFFSET('Smelter Look-up'!$C$4,$V6-4,0)&amp;"")</f>
        <v>Vale Copper Cliff Nickel Refinery</v>
      </c>
      <c r="S6" s="155" t="str">
        <f t="shared" ca="1" si="0"/>
        <v>CA</v>
      </c>
      <c r="T6" s="155" t="str">
        <f ca="1">IF(B6="","",IF(ISERROR(MATCH($J6,SorP!$B$1:$B$6226,0)),"",INDIRECT("'SorP'!$A$"&amp;MATCH($S6&amp;$J6,SorP!C:C,0))))</f>
        <v>CA-ON</v>
      </c>
      <c r="U6" s="168"/>
      <c r="V6" s="169">
        <f>IF(C6="",NA(),MATCH($B6&amp;$C6,'Smelter Look-up'!$J:$J,0))</f>
        <v>271</v>
      </c>
      <c r="X6" s="170">
        <f t="shared" ca="1" si="1"/>
        <v>0</v>
      </c>
      <c r="AB6" s="314" t="str">
        <f t="shared" si="2"/>
        <v>Copper</v>
      </c>
    </row>
    <row r="7" spans="1:34" s="170" customFormat="1" ht="102">
      <c r="A7" s="198"/>
      <c r="B7" s="304" t="s">
        <v>18642</v>
      </c>
      <c r="C7" s="152" t="s">
        <v>119</v>
      </c>
      <c r="D7" s="149"/>
      <c r="E7" s="149" t="str">
        <f ca="1">IF(ISERROR($V7),"",OFFSET('Smelter Look-up'!$D$4,$V7-4,0)&amp;"")</f>
        <v>CHINA</v>
      </c>
      <c r="F7" s="149" t="str">
        <f ca="1">IF(ISERROR($V7),"",OFFSET('Smelter Look-up'!$E$4,$V7-4,0))</f>
        <v>CID004526</v>
      </c>
      <c r="G7" s="149" t="str">
        <f ca="1">IF(C7=$X$4,"Enter smelter details",IF(ISERROR($V7),"",OFFSET('Smelter Look-up'!$F$4,$V7-4,0)))</f>
        <v>RMI</v>
      </c>
      <c r="H7" s="206">
        <f ca="1">IF(ISERROR($V7),"",OFFSET('Smelter Look-up'!$G$4,$V7-4,0))</f>
        <v>0</v>
      </c>
      <c r="I7" s="207" t="str">
        <f ca="1">IF(ISERROR($V7),"",OFFSET('Smelter Look-up'!$H$4,$V7-4,0))</f>
        <v>Guangzhou</v>
      </c>
      <c r="J7" s="207" t="str">
        <f ca="1">IF(ISERROR($V7),"",OFFSET('Smelter Look-up'!$I$4,$V7-4,0))</f>
        <v>Guangdong Sheng</v>
      </c>
      <c r="K7" s="150"/>
      <c r="L7" s="150"/>
      <c r="M7" s="150"/>
      <c r="N7" s="150"/>
      <c r="O7" s="150"/>
      <c r="P7" s="209"/>
      <c r="Q7" s="151"/>
      <c r="R7" s="149" t="str">
        <f ca="1">IF(ISERROR($V7),"",OFFSET('Smelter Look-up'!$C$4,$V7-4,0)&amp;"")</f>
        <v>Guangdong Jiana Energy Technology Co., Ltd.</v>
      </c>
      <c r="S7" s="155" t="str">
        <f t="shared" ca="1" si="0"/>
        <v>CN</v>
      </c>
      <c r="T7" s="155" t="str">
        <f ca="1">IF(B7="","",IF(ISERROR(MATCH($J7,SorP!$B$1:$B$6226,0)),"",INDIRECT("'SorP'!$A$"&amp;MATCH($S7&amp;$J7,SorP!C:C,0))))</f>
        <v>CN-GD</v>
      </c>
      <c r="U7" s="168"/>
      <c r="V7" s="169">
        <f>IF(C7="",NA(),MATCH($B7&amp;$C7,'Smelter Look-up'!$J:$J,0))</f>
        <v>386</v>
      </c>
      <c r="X7" s="170">
        <f t="shared" ca="1" si="1"/>
        <v>0</v>
      </c>
      <c r="AB7" s="314" t="str">
        <f t="shared" si="2"/>
        <v>Nickel</v>
      </c>
    </row>
    <row r="8" spans="1:34" s="170" customFormat="1" ht="102">
      <c r="A8" s="198"/>
      <c r="B8" s="304" t="s">
        <v>18642</v>
      </c>
      <c r="C8" s="152" t="s">
        <v>140</v>
      </c>
      <c r="D8" s="149"/>
      <c r="E8" s="149" t="s">
        <v>65</v>
      </c>
      <c r="F8" s="149" t="str">
        <f ca="1">IF(ISERROR($V8),"",OFFSET('Smelter Look-up'!$E$4,$V8-4,0))</f>
        <v>CID003975</v>
      </c>
      <c r="G8" s="149" t="str">
        <f ca="1">IF(C8=$X$4,"Enter smelter details",IF(ISERROR($V8),"",OFFSET('Smelter Look-up'!$F$4,$V8-4,0)))</f>
        <v>RMI</v>
      </c>
      <c r="H8" s="206">
        <f ca="1">IF(ISERROR($V8),"",OFFSET('Smelter Look-up'!$G$4,$V8-4,0))</f>
        <v>0</v>
      </c>
      <c r="I8" s="207" t="str">
        <f ca="1">IF(ISERROR($V8),"",OFFSET('Smelter Look-up'!$H$4,$V8-4,0))</f>
        <v>Changsha</v>
      </c>
      <c r="J8" s="207" t="str">
        <f ca="1">IF(ISERROR($V8),"",OFFSET('Smelter Look-up'!$I$4,$V8-4,0))</f>
        <v>Hunan Sheng</v>
      </c>
      <c r="K8" s="150"/>
      <c r="L8" s="150"/>
      <c r="M8" s="150"/>
      <c r="N8" s="150"/>
      <c r="O8" s="150"/>
      <c r="P8" s="209"/>
      <c r="Q8" s="151"/>
      <c r="R8" s="149" t="str">
        <f ca="1">IF(ISERROR($V8),"",OFFSET('Smelter Look-up'!$C$4,$V8-4,0)&amp;"")</f>
        <v>Hunan Brunp Recycling Technology Co., Ltd.</v>
      </c>
      <c r="S8" s="155" t="str">
        <f t="shared" ca="1" si="0"/>
        <v>CN</v>
      </c>
      <c r="T8" s="155" t="str">
        <f ca="1">IF(B8="","",IF(ISERROR(MATCH($J8,SorP!$B$1:$B$6226,0)),"",INDIRECT("'SorP'!$A$"&amp;MATCH($S8&amp;$J8,SorP!C:C,0))))</f>
        <v>CN-HN</v>
      </c>
      <c r="U8" s="168"/>
      <c r="V8" s="169">
        <f>IF(C8="",NA(),MATCH($B8&amp;$C8,'Smelter Look-up'!$J:$J,0))</f>
        <v>393</v>
      </c>
      <c r="X8" s="170">
        <f t="shared" si="1"/>
        <v>0</v>
      </c>
      <c r="AB8" s="314" t="str">
        <f t="shared" si="2"/>
        <v>Nickel</v>
      </c>
    </row>
    <row r="9" spans="1:34" s="170" customFormat="1" ht="20.25">
      <c r="A9" s="198"/>
      <c r="B9" s="304" t="s">
        <v>18642</v>
      </c>
      <c r="C9" s="152" t="s">
        <v>119</v>
      </c>
      <c r="D9" s="149"/>
      <c r="E9" s="149" t="str">
        <f ca="1">IF(ISERROR($V9),"",OFFSET('Smelter Look-up'!$D$4,$V9-4,0)&amp;"")</f>
        <v>CHINA</v>
      </c>
      <c r="F9" s="149" t="str">
        <f ca="1">IF(ISERROR($V9),"",OFFSET('Smelter Look-up'!$E$4,$V9-4,0))</f>
        <v>CID004526</v>
      </c>
      <c r="G9" s="149" t="str">
        <f ca="1">IF(C9=$X$4,"Enter smelter details",IF(ISERROR($V9),"",OFFSET('Smelter Look-up'!$F$4,$V9-4,0)))</f>
        <v>RMI</v>
      </c>
      <c r="H9" s="206">
        <f ca="1">IF(ISERROR($V9),"",OFFSET('Smelter Look-up'!$G$4,$V9-4,0))</f>
        <v>0</v>
      </c>
      <c r="I9" s="207" t="str">
        <f ca="1">IF(ISERROR($V9),"",OFFSET('Smelter Look-up'!$H$4,$V9-4,0))</f>
        <v>Guangzhou</v>
      </c>
      <c r="J9" s="207" t="str">
        <f ca="1">IF(ISERROR($V9),"",OFFSET('Smelter Look-up'!$I$4,$V9-4,0))</f>
        <v>Guangdong Sheng</v>
      </c>
      <c r="K9" s="150"/>
      <c r="L9" s="150"/>
      <c r="M9" s="150"/>
      <c r="N9" s="150"/>
      <c r="O9" s="150"/>
      <c r="P9" s="209"/>
      <c r="Q9" s="151"/>
      <c r="R9" s="149" t="str">
        <f ca="1">IF(ISERROR($V9),"",OFFSET('Smelter Look-up'!$C$4,$V9-4,0)&amp;"")</f>
        <v>Guangdong Jiana Energy Technology Co., Ltd.</v>
      </c>
      <c r="S9" s="155" t="str">
        <f t="shared" ca="1" si="0"/>
        <v>CN</v>
      </c>
      <c r="T9" s="155" t="str">
        <f ca="1">IF(B9="","",IF(ISERROR(MATCH($J9,SorP!$B$1:$B$6226,0)),"",INDIRECT("'SorP'!$A$"&amp;MATCH($S9&amp;$J9,SorP!C:C,0))))</f>
        <v>CN-GD</v>
      </c>
      <c r="U9" s="168"/>
      <c r="V9" s="169">
        <f>IF(C9="",NA(),MATCH($B9&amp;$C9,'Smelter Look-up'!$J:$J,0))</f>
        <v>386</v>
      </c>
      <c r="X9" s="170">
        <f t="shared" ca="1" si="1"/>
        <v>0</v>
      </c>
      <c r="AB9" s="314" t="str">
        <f t="shared" si="2"/>
        <v>Nickel</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30">
      <formula>$A$5:$Q1995&lt;&gt;""</formula>
    </cfRule>
  </conditionalFormatting>
  <conditionalFormatting sqref="B5:B2504">
    <cfRule type="expression" dxfId="17" priority="6">
      <formula>IF($B5="",TRUE)</formula>
    </cfRule>
  </conditionalFormatting>
  <conditionalFormatting sqref="C8:C2504">
    <cfRule type="expression" dxfId="16" priority="15" stopIfTrue="1">
      <formula>IF(AND(B8&lt;&gt;"",C8=""),TRUE)</formula>
    </cfRule>
  </conditionalFormatting>
  <conditionalFormatting sqref="D5:D2504">
    <cfRule type="expression" priority="4" stopIfTrue="1">
      <formula>IF($D5&lt;&gt;"",TRUE)</formula>
    </cfRule>
    <cfRule type="expression" dxfId="15" priority="5" stopIfTrue="1">
      <formula>IF($C5="Smelter not listed",TRUE)</formula>
    </cfRule>
    <cfRule type="expression" dxfId="14" priority="17" stopIfTrue="1">
      <formula>IF($C5&lt;&gt;"",TRUE)</formula>
    </cfRule>
  </conditionalFormatting>
  <conditionalFormatting sqref="E5:E2504">
    <cfRule type="expression" dxfId="13" priority="11" stopIfTrue="1">
      <formula>IF(AND(E5="",$C5=$X$4),TRUE)</formula>
    </cfRule>
  </conditionalFormatting>
  <conditionalFormatting sqref="G5:G2504">
    <cfRule type="expression" dxfId="12" priority="13" stopIfTrue="1">
      <formula>IF(FIND("Enter smelter details",G5),TRUE)</formula>
    </cfRule>
  </conditionalFormatting>
  <conditionalFormatting sqref="C5">
    <cfRule type="expression" dxfId="11" priority="3" stopIfTrue="1">
      <formula>IF(AND(B5&lt;&gt;"",C5=""),TRUE)</formula>
    </cfRule>
  </conditionalFormatting>
  <conditionalFormatting sqref="C7">
    <cfRule type="expression" dxfId="10" priority="2" stopIfTrue="1">
      <formula>IF(AND(B7&lt;&gt;"",C7=""),TRUE)</formula>
    </cfRule>
  </conditionalFormatting>
  <conditionalFormatting sqref="C6">
    <cfRule type="expression" dxfId="9" priority="1" stopIfTrue="1">
      <formula>IF(AND(B6&lt;&gt;"",C6=""),TRUE)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7"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81" t="str">
        <f ca="1">OFFSET(L!$C$1,MATCH("Checker"&amp;ADDRESS(ROW(),COLUMN(),4),L!$A:$A,0)-1,SL,,)</f>
        <v>To ensure all required fields have been populated before submitting to your customers review form for any line items highlighted in red</v>
      </c>
      <c r="B1" s="481"/>
      <c r="C1" s="481"/>
      <c r="D1" s="108" t="str">
        <f ca="1">OFFSET(L!$C$1,MATCH("Checker"&amp;ADDRESS(ROW(),COLUMN(),4),L!$A:$A,0)-1,SL,,)</f>
        <v>Required fields remaining to be completed</v>
      </c>
      <c r="E1" s="16" t="s">
        <v>18</v>
      </c>
    </row>
    <row r="2" spans="1:10" ht="16.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E-tec Interconnect Asia Co., Ltd. / E-tec Interconnect AG / EMC electro mechanical components GmbH</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Ryan Chou</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ryan.chou@e-tec-asia.com.tw</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 xml:space="preserve">886-2-2999-2726 </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Ryan Chou</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ryan.chou@e-tec-asia.com.tw</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45789</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Copper(*)</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Nickel(*)</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Copper(*)</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Nickel(*)</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Copper(*)</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Nickel(*)</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Copper(*)</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Nickel(*)</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Copper(*)</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Nickel(*)</v>
      </c>
      <c r="B62" s="79" t="str">
        <f>Declaration!D79</f>
        <v>100%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Copper(*)</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Nickel(*)</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Copper(*)</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Nickel(*)</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No</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Copper(*)</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Nickel(*)</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Copper</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List'!AB$5:AB$2504,A114)&gt;0),0,1)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Nickel</v>
      </c>
      <c r="B115" s="79"/>
      <c r="C115" s="136" t="str">
        <f t="shared" ca="1" si="49"/>
        <v>Complete</v>
      </c>
      <c r="D115" s="379" t="str">
        <f>IF(H115=0,"","Click here to provide smelter information")</f>
        <v/>
      </c>
      <c r="E115" s="16"/>
      <c r="F115" s="84">
        <f>F40</f>
        <v>1</v>
      </c>
      <c r="G115" s="62">
        <f>IF(AND(COUNTIF(SmelterIdetifiedForMetal,A115)&gt;0,COUNTIF('Smelter List'!AB$5:AB$2504,A115)&gt;0),0,1)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List'!AB$5:AB$2504,A117)&gt;0),0,1)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List'!AB$5:AB$2504,A118)&gt;0),0,1)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D10" sqref="D10:D11"/>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82" t="str">
        <f ca="1">OFFSET(L!$C$1,MATCH("Mine List"&amp;ADDRESS(ROW(),COLUMN(),4),L!$A:$A,0)-1,SL,,)</f>
        <v>TO BEGIN:</v>
      </c>
      <c r="C2" s="482" t="s">
        <v>19144</v>
      </c>
      <c r="D2" s="482" t="s">
        <v>19144</v>
      </c>
      <c r="E2" s="326"/>
      <c r="F2" s="326"/>
      <c r="G2" s="327"/>
      <c r="H2" s="483"/>
      <c r="I2" s="484"/>
      <c r="J2" s="484"/>
      <c r="K2" s="484"/>
      <c r="L2" s="484"/>
      <c r="M2" s="484"/>
      <c r="N2" s="328"/>
      <c r="O2" s="328"/>
    </row>
    <row r="3" spans="1:19" s="324" customFormat="1" ht="93.95" customHeight="1" thickBot="1">
      <c r="A3" s="360"/>
      <c r="B3" s="48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85" t="s">
        <v>19144</v>
      </c>
      <c r="D3" s="485" t="s">
        <v>19144</v>
      </c>
      <c r="E3" s="486" t="s">
        <v>19142</v>
      </c>
      <c r="F3" s="486"/>
      <c r="G3" s="48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31" sqref="C31"/>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89" t="str">
        <f ca="1">OFFSET(L!$C$1,MATCH("Product List"&amp;ADDRESS(ROW(),COLUMN(),4),L!$A:$A,0)-1,SL,,)</f>
        <v>Completion required only if reporting level "Product (or List of Products)" selected on the 'Declaration' worksheet.</v>
      </c>
      <c r="B1" s="490"/>
      <c r="C1" s="490"/>
      <c r="D1" s="490"/>
      <c r="E1" s="107"/>
    </row>
    <row r="2" spans="1:35">
      <c r="A2" s="19"/>
      <c r="B2" s="109"/>
      <c r="C2" s="109"/>
      <c r="D2"/>
      <c r="E2" s="20"/>
    </row>
    <row r="3" spans="1:35">
      <c r="A3" s="19"/>
      <c r="B3" s="109"/>
      <c r="C3" s="109"/>
      <c r="D3" s="109"/>
      <c r="E3" s="20"/>
    </row>
    <row r="4" spans="1:35" ht="15.75" customHeight="1">
      <c r="A4" s="19"/>
      <c r="B4" s="488" t="s">
        <v>47</v>
      </c>
      <c r="C4" s="488"/>
      <c r="D4" s="48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91" t="str">
        <f ca="1">OFFSET(L!$C$1,MATCH("General"&amp;"Cpy",L!$A:$A,0)-1,SL,,)</f>
        <v>© 2025 Responsible Minerals Initiative. All rights reserved.</v>
      </c>
      <c r="C1001" s="491"/>
      <c r="D1001" s="49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252" activePane="bottomLeft" state="frozen"/>
      <selection activeCell="B24" sqref="B24:J24"/>
      <selection pane="bottomLeft" activeCell="C271" sqref="C271"/>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92"/>
      <c r="C1" s="492"/>
      <c r="D1" s="492"/>
      <c r="E1" s="492"/>
      <c r="F1" s="492"/>
      <c r="G1" s="492"/>
    </row>
    <row r="2" spans="1:13">
      <c r="A2" s="493"/>
      <c r="B2" s="493"/>
      <c r="C2" s="493"/>
      <c r="D2" s="493"/>
      <c r="E2" s="493"/>
      <c r="F2" s="493"/>
      <c r="G2" s="493"/>
      <c r="H2" s="493"/>
      <c r="I2" s="493"/>
    </row>
    <row r="3" spans="1:13">
      <c r="A3" s="493"/>
      <c r="B3" s="493"/>
      <c r="C3" s="493"/>
      <c r="D3" s="493"/>
      <c r="E3" s="493"/>
      <c r="F3" s="493"/>
      <c r="G3" s="493"/>
      <c r="H3" s="493"/>
      <c r="I3" s="49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具名範圍</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E-tec Asia Kent</cp:lastModifiedBy>
  <cp:revision/>
  <dcterms:created xsi:type="dcterms:W3CDTF">2010-06-21T21:00:23Z</dcterms:created>
  <dcterms:modified xsi:type="dcterms:W3CDTF">2025-05-13T07:38:13Z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