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autoCompressPictures="0"/>
  <mc:AlternateContent xmlns:mc="http://schemas.openxmlformats.org/markup-compatibility/2006">
    <mc:Choice Requires="x15">
      <x15ac:absPath xmlns:x15ac="http://schemas.microsoft.com/office/spreadsheetml/2010/11/ac" url="T:\Konflikt-Mineralien Dodd-Frank-Act\"/>
    </mc:Choice>
  </mc:AlternateContent>
  <xr:revisionPtr revIDLastSave="0" documentId="13_ncr:1_{ABCCF9B8-8137-4908-9AE8-3CE10B712F8B}" xr6:coauthVersionLast="31" xr6:coauthVersionMax="31" xr10:uidLastSave="{00000000-0000-0000-0000-000000000000}"/>
  <bookViews>
    <workbookView xWindow="0" yWindow="0" windowWidth="20970" windowHeight="8865"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s="1"/>
  <c r="B54" i="6"/>
  <c r="G54" i="6" s="1"/>
  <c r="B53" i="6"/>
  <c r="G53" i="6" s="1"/>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48" i="6" l="1"/>
  <c r="B33" i="6"/>
  <c r="B23" i="6"/>
  <c r="B38" i="6" s="1"/>
  <c r="AB156" i="5"/>
  <c r="AB92" i="5"/>
  <c r="B21" i="6"/>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R533" i="5" s="1"/>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V477" i="5"/>
  <c r="G477" i="5" s="1"/>
  <c r="V473" i="5"/>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V1244" i="5"/>
  <c r="E1244" i="5" s="1"/>
  <c r="X1244" i="5" s="1"/>
  <c r="V1240" i="5"/>
  <c r="V1212" i="5"/>
  <c r="V1184" i="5"/>
  <c r="E1184" i="5" s="1"/>
  <c r="X1184" i="5" s="1"/>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V708" i="5"/>
  <c r="G708" i="5" s="1"/>
  <c r="V700" i="5"/>
  <c r="V692" i="5"/>
  <c r="V688" i="5"/>
  <c r="I688" i="5" s="1"/>
  <c r="V684" i="5"/>
  <c r="G684" i="5" s="1"/>
  <c r="V680" i="5"/>
  <c r="V676" i="5"/>
  <c r="V668" i="5"/>
  <c r="R668" i="5" s="1"/>
  <c r="V664" i="5"/>
  <c r="F664" i="5" s="1"/>
  <c r="V660" i="5"/>
  <c r="V656" i="5"/>
  <c r="V652" i="5"/>
  <c r="F652" i="5" s="1"/>
  <c r="V648" i="5"/>
  <c r="H648" i="5" s="1"/>
  <c r="V644" i="5"/>
  <c r="V640" i="5"/>
  <c r="V636" i="5"/>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H2491" i="5" s="1"/>
  <c r="V2483" i="5"/>
  <c r="V2459" i="5"/>
  <c r="R2459" i="5" s="1"/>
  <c r="V2419" i="5"/>
  <c r="V2411" i="5"/>
  <c r="F2411" i="5" s="1"/>
  <c r="V2399" i="5"/>
  <c r="V2383" i="5"/>
  <c r="V2367" i="5"/>
  <c r="V2355" i="5"/>
  <c r="V2347" i="5"/>
  <c r="V2307" i="5"/>
  <c r="V2291" i="5"/>
  <c r="H2291" i="5" s="1"/>
  <c r="V2275" i="5"/>
  <c r="V2267" i="5"/>
  <c r="V2243" i="5"/>
  <c r="V2223" i="5"/>
  <c r="R2223" i="5" s="1"/>
  <c r="V2219" i="5"/>
  <c r="V2207" i="5"/>
  <c r="V2195" i="5"/>
  <c r="V2179" i="5"/>
  <c r="V2167" i="5"/>
  <c r="V2143" i="5"/>
  <c r="J2143" i="5" s="1"/>
  <c r="V2139" i="5"/>
  <c r="V2127" i="5"/>
  <c r="V2103" i="5"/>
  <c r="G2103" i="5" s="1"/>
  <c r="V2075" i="5"/>
  <c r="V2063" i="5"/>
  <c r="G2063" i="5" s="1"/>
  <c r="V2039" i="5"/>
  <c r="G2039" i="5" s="1"/>
  <c r="V2027" i="5"/>
  <c r="V2023" i="5"/>
  <c r="V2019" i="5"/>
  <c r="V2011" i="5"/>
  <c r="V1999" i="5"/>
  <c r="V1975" i="5"/>
  <c r="V1967" i="5"/>
  <c r="V1907" i="5"/>
  <c r="V1899" i="5"/>
  <c r="V1883" i="5"/>
  <c r="V1871" i="5"/>
  <c r="I1871" i="5" s="1"/>
  <c r="V1859" i="5"/>
  <c r="H1859" i="5" s="1"/>
  <c r="V1847" i="5"/>
  <c r="V1843" i="5"/>
  <c r="V1819" i="5"/>
  <c r="V1811" i="5"/>
  <c r="V1807" i="5"/>
  <c r="V1799" i="5"/>
  <c r="V1755" i="5"/>
  <c r="V1747" i="5"/>
  <c r="V1743" i="5"/>
  <c r="V1739" i="5"/>
  <c r="V1735" i="5"/>
  <c r="I1735" i="5" s="1"/>
  <c r="V1723" i="5"/>
  <c r="E1723" i="5" s="1"/>
  <c r="X1723" i="5" s="1"/>
  <c r="V1715" i="5"/>
  <c r="V1695" i="5"/>
  <c r="V1663" i="5"/>
  <c r="V1647" i="5"/>
  <c r="V1643" i="5"/>
  <c r="V1639" i="5"/>
  <c r="V1583" i="5"/>
  <c r="G1583" i="5" s="1"/>
  <c r="V1571" i="5"/>
  <c r="V1559" i="5"/>
  <c r="V1555" i="5"/>
  <c r="V1535" i="5"/>
  <c r="V1531" i="5"/>
  <c r="V1523" i="5"/>
  <c r="V1519" i="5"/>
  <c r="V1507" i="5"/>
  <c r="F1507" i="5" s="1"/>
  <c r="V1495" i="5"/>
  <c r="V1491" i="5"/>
  <c r="V1487" i="5"/>
  <c r="V1475" i="5"/>
  <c r="E1475" i="5" s="1"/>
  <c r="X1475" i="5" s="1"/>
  <c r="V1463" i="5"/>
  <c r="V1443" i="5"/>
  <c r="I1443" i="5" s="1"/>
  <c r="V1419" i="5"/>
  <c r="V1399" i="5"/>
  <c r="V1395" i="5"/>
  <c r="F1395" i="5" s="1"/>
  <c r="V1391" i="5"/>
  <c r="V1387" i="5"/>
  <c r="V1383" i="5"/>
  <c r="V1371" i="5"/>
  <c r="V1367" i="5"/>
  <c r="V1363" i="5"/>
  <c r="V1359" i="5"/>
  <c r="V1339" i="5"/>
  <c r="V1331" i="5"/>
  <c r="V1275" i="5"/>
  <c r="V1267" i="5"/>
  <c r="V1259" i="5"/>
  <c r="V1243" i="5"/>
  <c r="V1227" i="5"/>
  <c r="V1219" i="5"/>
  <c r="V1211" i="5"/>
  <c r="V1203" i="5"/>
  <c r="V1163" i="5"/>
  <c r="V1139" i="5"/>
  <c r="F1139" i="5" s="1"/>
  <c r="V1131" i="5"/>
  <c r="V1123" i="5"/>
  <c r="V1115" i="5"/>
  <c r="V1107" i="5"/>
  <c r="H1107" i="5" s="1"/>
  <c r="V1099" i="5"/>
  <c r="V1083" i="5"/>
  <c r="V1067" i="5"/>
  <c r="V1051" i="5"/>
  <c r="V1043" i="5"/>
  <c r="V1027" i="5"/>
  <c r="V1015" i="5"/>
  <c r="V1011" i="5"/>
  <c r="V1007" i="5"/>
  <c r="V1003" i="5"/>
  <c r="V999" i="5"/>
  <c r="V991" i="5"/>
  <c r="V987" i="5"/>
  <c r="V979" i="5"/>
  <c r="V963" i="5"/>
  <c r="V959" i="5"/>
  <c r="V955" i="5"/>
  <c r="E955" i="5" s="1"/>
  <c r="X955" i="5" s="1"/>
  <c r="V951" i="5"/>
  <c r="E951" i="5" s="1"/>
  <c r="X951" i="5" s="1"/>
  <c r="V947" i="5"/>
  <c r="V943" i="5"/>
  <c r="G943" i="5" s="1"/>
  <c r="V939" i="5"/>
  <c r="V935" i="5"/>
  <c r="E935" i="5" s="1"/>
  <c r="X935" i="5" s="1"/>
  <c r="V927" i="5"/>
  <c r="V923" i="5"/>
  <c r="E923" i="5" s="1"/>
  <c r="X923" i="5" s="1"/>
  <c r="V915" i="5"/>
  <c r="V911" i="5"/>
  <c r="R911" i="5" s="1"/>
  <c r="V907" i="5"/>
  <c r="V903" i="5"/>
  <c r="V899" i="5"/>
  <c r="V895" i="5"/>
  <c r="I895" i="5" s="1"/>
  <c r="V891" i="5"/>
  <c r="J891" i="5" s="1"/>
  <c r="V887" i="5"/>
  <c r="E887" i="5" s="1"/>
  <c r="X887" i="5" s="1"/>
  <c r="V883" i="5"/>
  <c r="V875" i="5"/>
  <c r="E875" i="5" s="1"/>
  <c r="X875" i="5" s="1"/>
  <c r="V871" i="5"/>
  <c r="J871" i="5" s="1"/>
  <c r="V867" i="5"/>
  <c r="J867" i="5" s="1"/>
  <c r="V859" i="5"/>
  <c r="V851" i="5"/>
  <c r="G851" i="5" s="1"/>
  <c r="V847" i="5"/>
  <c r="V839" i="5"/>
  <c r="V835" i="5"/>
  <c r="V831" i="5"/>
  <c r="V827" i="5"/>
  <c r="E827" i="5" s="1"/>
  <c r="X827" i="5" s="1"/>
  <c r="V823" i="5"/>
  <c r="V819" i="5"/>
  <c r="J819" i="5" s="1"/>
  <c r="V815" i="5"/>
  <c r="G815" i="5" s="1"/>
  <c r="V811" i="5"/>
  <c r="J811" i="5" s="1"/>
  <c r="V807" i="5"/>
  <c r="I807" i="5" s="1"/>
  <c r="V799" i="5"/>
  <c r="V795" i="5"/>
  <c r="G795" i="5" s="1"/>
  <c r="V787" i="5"/>
  <c r="G787" i="5" s="1"/>
  <c r="V783" i="5"/>
  <c r="F783" i="5" s="1"/>
  <c r="V779" i="5"/>
  <c r="V771" i="5"/>
  <c r="V763" i="5"/>
  <c r="H763" i="5" s="1"/>
  <c r="V759" i="5"/>
  <c r="F759" i="5" s="1"/>
  <c r="V743" i="5"/>
  <c r="V719" i="5"/>
  <c r="G719" i="5" s="1"/>
  <c r="V715" i="5"/>
  <c r="V707" i="5"/>
  <c r="J707" i="5" s="1"/>
  <c r="V695" i="5"/>
  <c r="V691" i="5"/>
  <c r="F691" i="5" s="1"/>
  <c r="V687" i="5"/>
  <c r="J687" i="5" s="1"/>
  <c r="V683" i="5"/>
  <c r="G683" i="5" s="1"/>
  <c r="V667" i="5"/>
  <c r="V663" i="5"/>
  <c r="F663" i="5" s="1"/>
  <c r="V659" i="5"/>
  <c r="V651" i="5"/>
  <c r="F651" i="5" s="1"/>
  <c r="V647" i="5"/>
  <c r="V643" i="5"/>
  <c r="F643" i="5" s="1"/>
  <c r="V639" i="5"/>
  <c r="V627" i="5"/>
  <c r="J627" i="5" s="1"/>
  <c r="V615" i="5"/>
  <c r="V611" i="5"/>
  <c r="J611" i="5" s="1"/>
  <c r="V603" i="5"/>
  <c r="H603" i="5" s="1"/>
  <c r="V599" i="5"/>
  <c r="E599" i="5" s="1"/>
  <c r="X599" i="5" s="1"/>
  <c r="V595" i="5"/>
  <c r="V591" i="5"/>
  <c r="E591" i="5" s="1"/>
  <c r="X591" i="5" s="1"/>
  <c r="V587" i="5"/>
  <c r="J587" i="5" s="1"/>
  <c r="V583" i="5"/>
  <c r="I583" i="5" s="1"/>
  <c r="V579" i="5"/>
  <c r="V575" i="5"/>
  <c r="J575" i="5" s="1"/>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523" i="5"/>
  <c r="H397" i="5"/>
  <c r="I389" i="5"/>
  <c r="I31" i="5"/>
  <c r="F87" i="5"/>
  <c r="F141" i="5"/>
  <c r="R205" i="5"/>
  <c r="I317" i="5"/>
  <c r="I381" i="5"/>
  <c r="I133" i="5"/>
  <c r="I261" i="5"/>
  <c r="I397" i="5"/>
  <c r="H293" i="5"/>
  <c r="I63" i="5"/>
  <c r="G325" i="5"/>
  <c r="H15" i="5"/>
  <c r="I55" i="5"/>
  <c r="H87" i="5"/>
  <c r="F149" i="5"/>
  <c r="H229" i="5"/>
  <c r="G333" i="5"/>
  <c r="I157" i="5"/>
  <c r="J269" i="5"/>
  <c r="G71" i="5"/>
  <c r="F133" i="5"/>
  <c r="F261" i="5"/>
  <c r="F459" i="5"/>
  <c r="J181" i="5"/>
  <c r="F2428" i="5"/>
  <c r="H331" i="5"/>
  <c r="H13" i="5"/>
  <c r="R77" i="5"/>
  <c r="E123" i="5"/>
  <c r="X123" i="5" s="1"/>
  <c r="R187" i="5"/>
  <c r="F371"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G413" i="5"/>
  <c r="G269" i="5"/>
  <c r="J381" i="5"/>
  <c r="F71" i="5"/>
  <c r="E117" i="5"/>
  <c r="X117" i="5" s="1"/>
  <c r="H101" i="5"/>
  <c r="J277" i="5"/>
  <c r="E964" i="5"/>
  <c r="X964" i="5" s="1"/>
  <c r="R1548" i="5"/>
  <c r="H2146" i="5"/>
  <c r="F2050" i="5"/>
  <c r="E2456" i="5"/>
  <c r="X2456" i="5" s="1"/>
  <c r="H2164" i="5"/>
  <c r="R285" i="5"/>
  <c r="H381" i="5"/>
  <c r="J389" i="5"/>
  <c r="I15" i="5"/>
  <c r="J47" i="5"/>
  <c r="I87" i="5"/>
  <c r="E109" i="5"/>
  <c r="X109" i="5" s="1"/>
  <c r="E141" i="5"/>
  <c r="X141" i="5" s="1"/>
  <c r="E205" i="5"/>
  <c r="X205" i="5" s="1"/>
  <c r="R229" i="5"/>
  <c r="G277" i="5"/>
  <c r="G317" i="5"/>
  <c r="F491" i="5"/>
  <c r="I545" i="5"/>
  <c r="E427" i="5"/>
  <c r="X427" i="5" s="1"/>
  <c r="E253" i="5"/>
  <c r="X253" i="5" s="1"/>
  <c r="I405" i="5"/>
  <c r="E213" i="5"/>
  <c r="X213" i="5" s="1"/>
  <c r="F413" i="5"/>
  <c r="F523" i="5"/>
  <c r="F555" i="5"/>
  <c r="J916" i="5"/>
  <c r="E1140" i="5"/>
  <c r="X1140" i="5" s="1"/>
  <c r="E2146" i="5"/>
  <c r="X2146" i="5" s="1"/>
  <c r="H2066" i="5"/>
  <c r="I2198" i="5"/>
  <c r="I2388" i="5"/>
  <c r="J1079" i="5"/>
  <c r="R1516" i="5"/>
  <c r="I1848" i="5"/>
  <c r="R2230" i="5"/>
  <c r="E2130" i="5"/>
  <c r="X2130" i="5" s="1"/>
  <c r="E2082" i="5"/>
  <c r="X2082" i="5" s="1"/>
  <c r="I2034" i="5"/>
  <c r="F2192" i="5"/>
  <c r="G1079" i="5"/>
  <c r="F1524" i="5"/>
  <c r="F2052" i="5"/>
  <c r="E800" i="5"/>
  <c r="X800" i="5" s="1"/>
  <c r="I1876" i="5"/>
  <c r="F1020" i="5"/>
  <c r="E1916" i="5"/>
  <c r="X1916" i="5" s="1"/>
  <c r="I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J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F2167"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55" i="5"/>
  <c r="X1455" i="5" s="1"/>
  <c r="G1455" i="5"/>
  <c r="R1455" i="5"/>
  <c r="F1455" i="5"/>
  <c r="I1455" i="5"/>
  <c r="H1455" i="5"/>
  <c r="G1443" i="5"/>
  <c r="J1431" i="5"/>
  <c r="G1431" i="5"/>
  <c r="R1431" i="5"/>
  <c r="E1431" i="5"/>
  <c r="X1431" i="5" s="1"/>
  <c r="H1431" i="5"/>
  <c r="I1431" i="5"/>
  <c r="F1431" i="5"/>
  <c r="J1423" i="5"/>
  <c r="G1423" i="5"/>
  <c r="E1423" i="5"/>
  <c r="X1423" i="5" s="1"/>
  <c r="F1423" i="5"/>
  <c r="R1423" i="5"/>
  <c r="I1423" i="5"/>
  <c r="H1403" i="5"/>
  <c r="F1403" i="5"/>
  <c r="J1403" i="5"/>
  <c r="G1403" i="5"/>
  <c r="R1403" i="5"/>
  <c r="G1391"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E2399" i="5"/>
  <c r="X2399" i="5" s="1"/>
  <c r="I2399" i="5"/>
  <c r="H2399" i="5"/>
  <c r="H2375" i="5"/>
  <c r="F2375" i="5"/>
  <c r="I2375" i="5"/>
  <c r="J2375" i="5"/>
  <c r="E2375" i="5"/>
  <c r="X2375" i="5" s="1"/>
  <c r="G2375" i="5"/>
  <c r="R2375" i="5"/>
  <c r="F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J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R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J1899" i="5"/>
  <c r="R1891" i="5"/>
  <c r="F1891" i="5"/>
  <c r="J1891" i="5"/>
  <c r="E1891" i="5"/>
  <c r="X1891" i="5" s="1"/>
  <c r="H1891" i="5"/>
  <c r="G1891" i="5"/>
  <c r="I1891" i="5"/>
  <c r="F1883" i="5"/>
  <c r="I1883" i="5"/>
  <c r="J1883" i="5"/>
  <c r="F1863" i="5"/>
  <c r="G1863" i="5"/>
  <c r="J1863" i="5"/>
  <c r="I1863" i="5"/>
  <c r="E1863" i="5"/>
  <c r="X1863" i="5" s="1"/>
  <c r="R1863" i="5"/>
  <c r="H1863" i="5"/>
  <c r="I1859" i="5"/>
  <c r="G1847" i="5"/>
  <c r="I1843" i="5"/>
  <c r="H1843" i="5"/>
  <c r="H1835" i="5"/>
  <c r="E1835" i="5"/>
  <c r="X1835" i="5" s="1"/>
  <c r="G1835" i="5"/>
  <c r="R1835" i="5"/>
  <c r="I1835" i="5"/>
  <c r="J1835" i="5"/>
  <c r="F1835" i="5"/>
  <c r="F1827" i="5"/>
  <c r="I1827" i="5"/>
  <c r="H1827" i="5"/>
  <c r="R1827" i="5"/>
  <c r="E1827" i="5"/>
  <c r="X1827" i="5" s="1"/>
  <c r="G1827" i="5"/>
  <c r="E1807" i="5"/>
  <c r="X1807" i="5" s="1"/>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F1743"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R1559" i="5"/>
  <c r="F1555" i="5"/>
  <c r="E1555" i="5"/>
  <c r="X1555" i="5" s="1"/>
  <c r="G1555" i="5"/>
  <c r="F1547" i="5"/>
  <c r="R1547" i="5"/>
  <c r="I1547" i="5"/>
  <c r="J1547" i="5"/>
  <c r="E1547" i="5"/>
  <c r="X1547" i="5" s="1"/>
  <c r="H1547" i="5"/>
  <c r="G1547" i="5"/>
  <c r="H1531"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I1595" i="5"/>
  <c r="F2331" i="5"/>
  <c r="G1991" i="5"/>
  <c r="I2299" i="5"/>
  <c r="G1483" i="5"/>
  <c r="R1563" i="5"/>
  <c r="F2251" i="5"/>
  <c r="J1499" i="5"/>
  <c r="I1403" i="5"/>
  <c r="H2423" i="5"/>
  <c r="F1911" i="5"/>
  <c r="J2339" i="5"/>
  <c r="R1927" i="5"/>
  <c r="H2099" i="5"/>
  <c r="J2147" i="5"/>
  <c r="I1623" i="5"/>
  <c r="G1623" i="5"/>
  <c r="J1487"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I1203" i="5"/>
  <c r="F1163" i="5"/>
  <c r="R1163" i="5"/>
  <c r="J1163" i="5"/>
  <c r="H1123" i="5"/>
  <c r="H1067" i="5"/>
  <c r="R1067" i="5"/>
  <c r="I1067" i="5"/>
  <c r="G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R203" i="5"/>
  <c r="F203" i="5"/>
  <c r="E203" i="5"/>
  <c r="X203" i="5" s="1"/>
  <c r="F45" i="5"/>
  <c r="G45" i="5"/>
  <c r="I45" i="5"/>
  <c r="J45" i="5"/>
  <c r="H45" i="5"/>
  <c r="I995" i="5"/>
  <c r="F307" i="5"/>
  <c r="H339" i="5"/>
  <c r="H371" i="5"/>
  <c r="G615" i="5"/>
  <c r="I907" i="5"/>
  <c r="F899" i="5"/>
  <c r="H975" i="5"/>
  <c r="R1315" i="5"/>
  <c r="E995" i="5"/>
  <c r="X995" i="5" s="1"/>
  <c r="I1371" i="5"/>
  <c r="I1367" i="5"/>
  <c r="R1323" i="5"/>
  <c r="E1323" i="5"/>
  <c r="X1323" i="5" s="1"/>
  <c r="J1323" i="5"/>
  <c r="H1323" i="5"/>
  <c r="G1323" i="5"/>
  <c r="F1323" i="5"/>
  <c r="I1323" i="5"/>
  <c r="E1275" i="5"/>
  <c r="X1275" i="5" s="1"/>
  <c r="H1275" i="5"/>
  <c r="G1259" i="5"/>
  <c r="R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E1083" i="5"/>
  <c r="X1083" i="5" s="1"/>
  <c r="F1075" i="5"/>
  <c r="I1075" i="5"/>
  <c r="G1075" i="5"/>
  <c r="H1075" i="5"/>
  <c r="R1075" i="5"/>
  <c r="E1075" i="5"/>
  <c r="X1075" i="5" s="1"/>
  <c r="J1027" i="5"/>
  <c r="F1015" i="5"/>
  <c r="H1015" i="5"/>
  <c r="I1015" i="5"/>
  <c r="G1007" i="5"/>
  <c r="J1007" i="5"/>
  <c r="I999" i="5"/>
  <c r="J999" i="5"/>
  <c r="F979" i="5"/>
  <c r="R979" i="5"/>
  <c r="I963" i="5"/>
  <c r="J963" i="5"/>
  <c r="G963" i="5"/>
  <c r="F955" i="5"/>
  <c r="J955" i="5"/>
  <c r="H951" i="5"/>
  <c r="G951" i="5"/>
  <c r="J951" i="5"/>
  <c r="J939" i="5"/>
  <c r="F935" i="5"/>
  <c r="G935" i="5"/>
  <c r="R931" i="5"/>
  <c r="E931" i="5"/>
  <c r="X931" i="5" s="1"/>
  <c r="F931" i="5"/>
  <c r="H931" i="5"/>
  <c r="I931" i="5"/>
  <c r="G931" i="5"/>
  <c r="E927" i="5"/>
  <c r="X927" i="5" s="1"/>
  <c r="R919" i="5"/>
  <c r="G919" i="5"/>
  <c r="H919" i="5"/>
  <c r="I919" i="5"/>
  <c r="J919" i="5"/>
  <c r="F919" i="5"/>
  <c r="E919" i="5"/>
  <c r="X919" i="5" s="1"/>
  <c r="G915" i="5"/>
  <c r="I911" i="5"/>
  <c r="G911" i="5"/>
  <c r="E911" i="5"/>
  <c r="X911" i="5" s="1"/>
  <c r="G907" i="5"/>
  <c r="G895" i="5"/>
  <c r="I887" i="5"/>
  <c r="H887" i="5"/>
  <c r="G887" i="5"/>
  <c r="H883" i="5"/>
  <c r="J883" i="5"/>
  <c r="J875" i="5"/>
  <c r="R875" i="5"/>
  <c r="F867" i="5"/>
  <c r="H867" i="5"/>
  <c r="G863" i="5"/>
  <c r="E863" i="5"/>
  <c r="X863" i="5" s="1"/>
  <c r="I863" i="5"/>
  <c r="H863" i="5"/>
  <c r="F863" i="5"/>
  <c r="J863" i="5"/>
  <c r="G859" i="5"/>
  <c r="H851" i="5"/>
  <c r="H847" i="5"/>
  <c r="J839" i="5"/>
  <c r="G835" i="5"/>
  <c r="I831" i="5"/>
  <c r="R823" i="5"/>
  <c r="I811" i="5"/>
  <c r="R803" i="5"/>
  <c r="G803" i="5"/>
  <c r="E803" i="5"/>
  <c r="X803" i="5" s="1"/>
  <c r="F803" i="5"/>
  <c r="H803" i="5"/>
  <c r="I803" i="5"/>
  <c r="I799" i="5"/>
  <c r="J795" i="5"/>
  <c r="H787" i="5"/>
  <c r="R783" i="5"/>
  <c r="G779" i="5"/>
  <c r="G775" i="5"/>
  <c r="R775" i="5"/>
  <c r="E775" i="5"/>
  <c r="X775" i="5" s="1"/>
  <c r="F775" i="5"/>
  <c r="J775" i="5"/>
  <c r="I775" i="5"/>
  <c r="E771" i="5"/>
  <c r="X771" i="5" s="1"/>
  <c r="E767" i="5"/>
  <c r="X767" i="5" s="1"/>
  <c r="H767" i="5"/>
  <c r="G767" i="5"/>
  <c r="J767" i="5"/>
  <c r="F767" i="5"/>
  <c r="H759" i="5"/>
  <c r="R759" i="5"/>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R719" i="5"/>
  <c r="H711" i="5"/>
  <c r="F711" i="5"/>
  <c r="E711" i="5"/>
  <c r="X711" i="5" s="1"/>
  <c r="I711" i="5"/>
  <c r="J711" i="5"/>
  <c r="R711" i="5"/>
  <c r="H707" i="5"/>
  <c r="I703" i="5"/>
  <c r="G703" i="5"/>
  <c r="E703" i="5"/>
  <c r="X703" i="5" s="1"/>
  <c r="F703" i="5"/>
  <c r="H695" i="5"/>
  <c r="H691" i="5"/>
  <c r="I683" i="5"/>
  <c r="J683" i="5"/>
  <c r="G671" i="5"/>
  <c r="J671" i="5"/>
  <c r="I671" i="5"/>
  <c r="E671" i="5"/>
  <c r="X671" i="5" s="1"/>
  <c r="H671" i="5"/>
  <c r="F671" i="5"/>
  <c r="R671" i="5"/>
  <c r="E667" i="5"/>
  <c r="X667" i="5" s="1"/>
  <c r="R667" i="5"/>
  <c r="J663" i="5"/>
  <c r="G651" i="5"/>
  <c r="R651" i="5"/>
  <c r="G647" i="5"/>
  <c r="R643" i="5"/>
  <c r="E639" i="5"/>
  <c r="X639" i="5" s="1"/>
  <c r="R631" i="5"/>
  <c r="F631" i="5"/>
  <c r="I631" i="5"/>
  <c r="E631" i="5"/>
  <c r="X631" i="5" s="1"/>
  <c r="H631" i="5"/>
  <c r="J631" i="5"/>
  <c r="G627" i="5"/>
  <c r="I619" i="5"/>
  <c r="J619" i="5"/>
  <c r="E619" i="5"/>
  <c r="X619" i="5" s="1"/>
  <c r="R619" i="5"/>
  <c r="G619" i="5"/>
  <c r="H619" i="5"/>
  <c r="F619" i="5"/>
  <c r="I615" i="5"/>
  <c r="F607" i="5"/>
  <c r="R607" i="5"/>
  <c r="H607" i="5"/>
  <c r="E607" i="5"/>
  <c r="X607" i="5" s="1"/>
  <c r="G599" i="5"/>
  <c r="F599" i="5"/>
  <c r="R599" i="5"/>
  <c r="G595" i="5"/>
  <c r="J595" i="5"/>
  <c r="G591" i="5"/>
  <c r="E583" i="5"/>
  <c r="X583" i="5" s="1"/>
  <c r="H583" i="5"/>
  <c r="F575" i="5"/>
  <c r="F567" i="5"/>
  <c r="R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B8" i="5" l="1"/>
  <c r="C8" i="5"/>
  <c r="B7" i="5"/>
  <c r="C7" i="5"/>
  <c r="B6" i="5"/>
  <c r="C6" i="5"/>
  <c r="C12" i="6"/>
  <c r="B5" i="5"/>
  <c r="C5" i="5"/>
  <c r="C9" i="6"/>
  <c r="B28" i="6"/>
  <c r="C13" i="6"/>
  <c r="C11" i="6"/>
  <c r="C10" i="6"/>
  <c r="C8" i="6"/>
  <c r="C7" i="6"/>
  <c r="C5" i="6"/>
  <c r="H823" i="5"/>
  <c r="G823" i="5"/>
  <c r="R839" i="5"/>
  <c r="G839" i="5"/>
  <c r="J979" i="5"/>
  <c r="I979" i="5"/>
  <c r="G979" i="5"/>
  <c r="E1003" i="5"/>
  <c r="X1003" i="5" s="1"/>
  <c r="I1003" i="5"/>
  <c r="H1003" i="5"/>
  <c r="F1003" i="5"/>
  <c r="E1027" i="5"/>
  <c r="X1027" i="5" s="1"/>
  <c r="F1027" i="5"/>
  <c r="G1027" i="5"/>
  <c r="G1083" i="5"/>
  <c r="I1083" i="5"/>
  <c r="R1083" i="5"/>
  <c r="F1083" i="5"/>
  <c r="J1123" i="5"/>
  <c r="F1123" i="5"/>
  <c r="R1123" i="5"/>
  <c r="E1123" i="5"/>
  <c r="X1123" i="5" s="1"/>
  <c r="H1203" i="5"/>
  <c r="F1203" i="5"/>
  <c r="R1203" i="5"/>
  <c r="J1203" i="5"/>
  <c r="E1243" i="5"/>
  <c r="X1243" i="5" s="1"/>
  <c r="I1243" i="5"/>
  <c r="H1243" i="5"/>
  <c r="F1331" i="5"/>
  <c r="J1331" i="5"/>
  <c r="I1331" i="5"/>
  <c r="E1367" i="5"/>
  <c r="X1367" i="5" s="1"/>
  <c r="G1367" i="5"/>
  <c r="J1367" i="5"/>
  <c r="R1391" i="5"/>
  <c r="I1391" i="5"/>
  <c r="E1391" i="5"/>
  <c r="X1391" i="5" s="1"/>
  <c r="J1391" i="5"/>
  <c r="R1491" i="5"/>
  <c r="H1491" i="5"/>
  <c r="E1491" i="5"/>
  <c r="X1491" i="5" s="1"/>
  <c r="G1491" i="5"/>
  <c r="E1523" i="5"/>
  <c r="X1523" i="5" s="1"/>
  <c r="F1523" i="5"/>
  <c r="G1523" i="5"/>
  <c r="J1559" i="5"/>
  <c r="F1559" i="5"/>
  <c r="H1559" i="5"/>
  <c r="I1559" i="5"/>
  <c r="J1643" i="5"/>
  <c r="I1643" i="5"/>
  <c r="E1643" i="5"/>
  <c r="X1643" i="5" s="1"/>
  <c r="F1643" i="5"/>
  <c r="F1715" i="5"/>
  <c r="G1715" i="5"/>
  <c r="E1743" i="5"/>
  <c r="X1743" i="5" s="1"/>
  <c r="J1743" i="5"/>
  <c r="J1807" i="5"/>
  <c r="H1807" i="5"/>
  <c r="G1807" i="5"/>
  <c r="F1807" i="5"/>
  <c r="R1847" i="5"/>
  <c r="F1847" i="5"/>
  <c r="I1847" i="5"/>
  <c r="E1847" i="5"/>
  <c r="X1847" i="5" s="1"/>
  <c r="G1899" i="5"/>
  <c r="H1899" i="5"/>
  <c r="R1899" i="5"/>
  <c r="E1899" i="5"/>
  <c r="X1899" i="5" s="1"/>
  <c r="F1899" i="5"/>
  <c r="G1999" i="5"/>
  <c r="F1999" i="5"/>
  <c r="J1999" i="5"/>
  <c r="H1999" i="5"/>
  <c r="G2027" i="5"/>
  <c r="E2027" i="5"/>
  <c r="X2027" i="5" s="1"/>
  <c r="H2167" i="5"/>
  <c r="R2167" i="5"/>
  <c r="I2167" i="5"/>
  <c r="E2167" i="5"/>
  <c r="X2167" i="5" s="1"/>
  <c r="G2219" i="5"/>
  <c r="F2219" i="5"/>
  <c r="E2219" i="5"/>
  <c r="X2219" i="5" s="1"/>
  <c r="R2219" i="5"/>
  <c r="I2275" i="5"/>
  <c r="G2275" i="5"/>
  <c r="E2275" i="5"/>
  <c r="X2275" i="5" s="1"/>
  <c r="H2275" i="5"/>
  <c r="H2355" i="5"/>
  <c r="I2355" i="5"/>
  <c r="E2355" i="5"/>
  <c r="X2355" i="5" s="1"/>
  <c r="J2355" i="5"/>
  <c r="H636" i="5"/>
  <c r="G636" i="5"/>
  <c r="F636" i="5"/>
  <c r="R712" i="5"/>
  <c r="G712" i="5"/>
  <c r="I824" i="5"/>
  <c r="F824" i="5"/>
  <c r="H940" i="5"/>
  <c r="G940" i="5"/>
  <c r="R1272" i="5"/>
  <c r="F1272" i="5"/>
  <c r="J1692" i="5"/>
  <c r="R1692" i="5"/>
  <c r="H203" i="5"/>
  <c r="J203" i="5"/>
  <c r="I203" i="5"/>
  <c r="G203" i="5"/>
  <c r="J473" i="5"/>
  <c r="I473" i="5"/>
  <c r="J481" i="5"/>
  <c r="H481" i="5"/>
  <c r="I493" i="5"/>
  <c r="J493" i="5"/>
  <c r="H567" i="5"/>
  <c r="I567" i="5"/>
  <c r="J583" i="5"/>
  <c r="G583" i="5"/>
  <c r="F583" i="5"/>
  <c r="H599" i="5"/>
  <c r="I599" i="5"/>
  <c r="I627" i="5"/>
  <c r="G643" i="5"/>
  <c r="H651" i="5"/>
  <c r="J651" i="5"/>
  <c r="E651" i="5"/>
  <c r="X651" i="5" s="1"/>
  <c r="F683" i="5"/>
  <c r="E683" i="5"/>
  <c r="X683" i="5" s="1"/>
  <c r="R683" i="5"/>
  <c r="I707" i="5"/>
  <c r="E759" i="5"/>
  <c r="X759" i="5" s="1"/>
  <c r="J759" i="5"/>
  <c r="G783" i="5"/>
  <c r="I795" i="5"/>
  <c r="R807" i="5"/>
  <c r="J823" i="5"/>
  <c r="F839" i="5"/>
  <c r="I851" i="5"/>
  <c r="R867" i="5"/>
  <c r="I867" i="5"/>
  <c r="G867" i="5"/>
  <c r="F887" i="5"/>
  <c r="R887" i="5"/>
  <c r="J887" i="5"/>
  <c r="J911" i="5"/>
  <c r="H911" i="5"/>
  <c r="R935" i="5"/>
  <c r="J935" i="5"/>
  <c r="F951" i="5"/>
  <c r="I951" i="5"/>
  <c r="R951" i="5"/>
  <c r="H979" i="5"/>
  <c r="E979" i="5"/>
  <c r="X979" i="5" s="1"/>
  <c r="J1083" i="5"/>
  <c r="H1083" i="5"/>
  <c r="J1243" i="5"/>
  <c r="G1331" i="5"/>
  <c r="F1367" i="5"/>
  <c r="R1003" i="5"/>
  <c r="G1123" i="5"/>
  <c r="I1123" i="5"/>
  <c r="G1203" i="5"/>
  <c r="E1203" i="5"/>
  <c r="X1203" i="5" s="1"/>
  <c r="J1871" i="5"/>
  <c r="H1743" i="5"/>
  <c r="F1491" i="5"/>
  <c r="I1523" i="5"/>
  <c r="E1559" i="5"/>
  <c r="X1559" i="5" s="1"/>
  <c r="R1743" i="5"/>
  <c r="I1807" i="5"/>
  <c r="R1807" i="5"/>
  <c r="H1847" i="5"/>
  <c r="J1847" i="5"/>
  <c r="I1899" i="5"/>
  <c r="E1999" i="5"/>
  <c r="X1999" i="5" s="1"/>
  <c r="I1999" i="5"/>
  <c r="I2219" i="5"/>
  <c r="H2219" i="5"/>
  <c r="G2355" i="5"/>
  <c r="R2355" i="5"/>
  <c r="H1391" i="5"/>
  <c r="F1391" i="5"/>
  <c r="I1491" i="5"/>
  <c r="H1643" i="5"/>
  <c r="R1715" i="5"/>
  <c r="G2167" i="5"/>
  <c r="F2275" i="5"/>
  <c r="J636" i="5"/>
  <c r="H839" i="5"/>
  <c r="B43" i="6"/>
  <c r="B45" i="6"/>
  <c r="G20" i="6"/>
  <c r="H20" i="6" s="1"/>
  <c r="B25" i="6"/>
  <c r="F25" i="6"/>
  <c r="B40" i="6"/>
  <c r="F26" i="6"/>
  <c r="F36" i="6" s="1"/>
  <c r="B30" i="6"/>
  <c r="F41" i="6"/>
  <c r="B41" i="6"/>
  <c r="G41" i="6" s="1"/>
  <c r="F63" i="6"/>
  <c r="G21" i="6"/>
  <c r="H21" i="6" s="1"/>
  <c r="B26" i="6"/>
  <c r="B36" i="6"/>
  <c r="B46" i="6"/>
  <c r="G46" i="6" s="1"/>
  <c r="G31" i="6"/>
  <c r="H22" i="6"/>
  <c r="D22" i="6" s="1"/>
  <c r="G47" i="6"/>
  <c r="G42" i="6"/>
  <c r="G40" i="6"/>
  <c r="G26" i="6"/>
  <c r="K65" i="6"/>
  <c r="C65" i="6" s="1"/>
  <c r="G27" i="6"/>
  <c r="G32" i="6"/>
  <c r="G45" i="6"/>
  <c r="G43" i="6"/>
  <c r="G38" i="6"/>
  <c r="G35" i="6"/>
  <c r="G28" i="6"/>
  <c r="G33" i="6"/>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V8" i="5" l="1"/>
  <c r="G8" i="5" s="1"/>
  <c r="AB8" i="5"/>
  <c r="V7" i="5"/>
  <c r="G7" i="5" s="1"/>
  <c r="AB7" i="5"/>
  <c r="V6" i="5"/>
  <c r="G6" i="5" s="1"/>
  <c r="AB6" i="5"/>
  <c r="V5" i="5"/>
  <c r="G5" i="5" s="1"/>
  <c r="AB5" i="5"/>
  <c r="H36" i="6"/>
  <c r="C36" i="6" s="1"/>
  <c r="H41" i="6"/>
  <c r="H26" i="6"/>
  <c r="C26" i="6" s="1"/>
  <c r="D20" i="6"/>
  <c r="K62" i="6"/>
  <c r="C62" i="6" s="1"/>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C35" i="6"/>
  <c r="C41" i="6"/>
  <c r="D41" i="6"/>
  <c r="F38" i="6"/>
  <c r="H38" i="6" s="1"/>
  <c r="F43" i="6"/>
  <c r="H43" i="6" s="1"/>
  <c r="H28" i="6"/>
  <c r="F65" i="6"/>
  <c r="F33" i="6"/>
  <c r="H33" i="6" s="1"/>
  <c r="F48" i="6"/>
  <c r="H48" i="6" s="1"/>
  <c r="D36" i="6"/>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R8" i="5" l="1"/>
  <c r="I8" i="5"/>
  <c r="J8" i="5"/>
  <c r="H8" i="5"/>
  <c r="E8" i="5"/>
  <c r="F8" i="5"/>
  <c r="J7" i="5"/>
  <c r="I7" i="5"/>
  <c r="R7" i="5"/>
  <c r="E7" i="5"/>
  <c r="F7" i="5"/>
  <c r="H7" i="5"/>
  <c r="J6" i="5"/>
  <c r="F6" i="5"/>
  <c r="I6" i="5"/>
  <c r="H6" i="5"/>
  <c r="E6" i="5"/>
  <c r="R6" i="5"/>
  <c r="I5" i="5"/>
  <c r="R5" i="5"/>
  <c r="H5" i="5"/>
  <c r="E5" i="5"/>
  <c r="F5" i="5"/>
  <c r="J5" i="5"/>
  <c r="D32"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8" i="5"/>
  <c r="T7" i="5"/>
  <c r="T6" i="5"/>
  <c r="T5" i="5"/>
  <c r="X8" i="5" l="1"/>
  <c r="X7" i="5"/>
  <c r="X6" i="5"/>
  <c r="H64" i="6"/>
  <c r="D64" i="6" s="1"/>
  <c r="C64" i="6"/>
  <c r="X5" i="5"/>
  <c r="C63" i="6"/>
  <c r="G66" i="6"/>
  <c r="H66" i="6" s="1"/>
  <c r="H67" i="6" s="1"/>
  <c r="D2" i="6" s="1"/>
  <c r="D52" i="6"/>
  <c r="C52" i="6"/>
  <c r="D51" i="6"/>
  <c r="C51" i="6"/>
  <c r="S8" i="5"/>
  <c r="S7"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<sst xmlns="http://schemas.openxmlformats.org/spreadsheetml/2006/main" count="21640" uniqueCount="15436">
  <si>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</si>
  <si>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</si>
  <si>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</si>
  <si>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</si>
  <si>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</si>
  <si>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</si>
  <si>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</si>
  <si>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</si>
  <si>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</si>
  <si>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</si>
  <si>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</si>
  <si>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</si>
  <si>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</si>
  <si>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</si>
  <si>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</si>
  <si>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</si>
  <si>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</si>
  <si>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</si>
  <si>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</si>
  <si>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</si>
  <si>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</si>
  <si>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</si>
  <si>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</si>
  <si>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</si>
  <si>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</si>
  <si>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</si>
  <si>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</si>
  <si>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</si>
  <si>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</si>
  <si>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</si>
  <si>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</si>
  <si>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</si>
  <si>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</si>
  <si>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</si>
  <si>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</si>
  <si>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</si>
  <si>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</si>
  <si>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</si>
  <si>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</si>
  <si>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</si>
  <si>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</si>
  <si>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</si>
  <si>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</si>
  <si>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</si>
  <si>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</si>
  <si>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</si>
  <si>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</si>
  <si>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</si>
  <si>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</si>
  <si>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</si>
  <si>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</si>
  <si>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</si>
  <si>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</si>
  <si>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</si>
  <si>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</si>
  <si>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</si>
  <si>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</si>
  <si>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</si>
  <si>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</si>
  <si>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</si>
  <si>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</si>
  <si>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</si>
  <si>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</si>
  <si>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</si>
  <si>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</si>
  <si>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</si>
  <si>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</si>
  <si>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</si>
  <si>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</si>
  <si>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</si>
  <si>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</si>
  <si>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</si>
  <si>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</si>
  <si>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</si>
  <si>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</si>
  <si>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</si>
  <si>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</si>
  <si>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</si>
  <si>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</si>
  <si>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</si>
  <si>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</si>
  <si>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</si>
  <si>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</si>
  <si>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</si>
  <si>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</si>
  <si>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</si>
  <si>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</si>
  <si>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</si>
  <si>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</si>
  <si>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</si>
  <si>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</si>
  <si>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</si>
  <si>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</si>
  <si>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</si>
  <si>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</si>
  <si>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</si>
  <si>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</si>
  <si>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</si>
  <si>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</si>
  <si>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</si>
  <si>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</si>
  <si>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</si>
  <si>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</si>
  <si>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</si>
  <si>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</si>
  <si>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</si>
  <si>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</si>
  <si>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</si>
  <si>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</si>
  <si>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</si>
  <si>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</si>
  <si>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</si>
  <si>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</si>
  <si>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</si>
  <si>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</si>
  <si>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</si>
  <si>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</si>
  <si>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</si>
  <si>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</si>
  <si>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</si>
  <si>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</si>
  <si>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</si>
  <si>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</si>
  <si>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</si>
  <si>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</si>
  <si>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</si>
  <si>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</si>
  <si>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</si>
  <si>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</si>
  <si>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</si>
  <si>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</si>
  <si>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</si>
  <si>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</si>
  <si>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</si>
  <si>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</si>
  <si>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</si>
  <si>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</si>
  <si>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</si>
  <si>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</si>
  <si>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</si>
  <si>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</si>
  <si>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</si>
  <si>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</si>
  <si>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</si>
  <si>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</si>
  <si>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</si>
  <si>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</si>
  <si>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</si>
  <si>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</si>
  <si>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</si>
  <si>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</si>
  <si>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</si>
  <si>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</si>
  <si>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</si>
  <si>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</si>
  <si>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</si>
  <si>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</si>
  <si>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</si>
  <si>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</si>
  <si>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</si>
  <si>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</si>
  <si>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</si>
  <si>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</si>
  <si>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</si>
  <si>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</si>
  <si>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</si>
  <si>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</si>
  <si>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</si>
  <si>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</si>
  <si>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</si>
  <si>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</si>
  <si>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</si>
  <si>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</si>
  <si>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</si>
  <si>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</si>
  <si>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</si>
  <si>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</si>
  <si>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</si>
  <si>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</si>
  <si>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</si>
  <si>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</si>
  <si>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</si>
  <si>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</si>
  <si>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</si>
  <si>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</si>
  <si>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</si>
  <si>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</si>
  <si>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</si>
  <si>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</si>
  <si>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</si>
  <si>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</si>
  <si>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</si>
  <si>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</si>
  <si>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</si>
  <si>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</si>
  <si>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</si>
  <si>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</si>
  <si>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</si>
  <si>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</si>
  <si>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</si>
  <si>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</si>
  <si>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</si>
  <si>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</si>
  <si>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</si>
  <si>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</si>
  <si>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</si>
  <si>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</si>
  <si>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</si>
  <si>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</si>
  <si>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</si>
  <si>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</si>
  <si>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</si>
  <si>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</si>
  <si>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</si>
  <si>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</si>
  <si>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</si>
  <si>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</si>
  <si>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</si>
  <si>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</si>
  <si>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</si>
  <si>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</si>
  <si>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</si>
  <si>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</si>
  <si>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</si>
  <si>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</si>
  <si>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</si>
  <si>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</si>
  <si>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</si>
  <si>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</si>
  <si>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</si>
  <si>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</si>
  <si>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</si>
  <si>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</si>
  <si>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</si>
  <si>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</si>
  <si>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</si>
  <si>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</si>
  <si>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</si>
  <si>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</si>
  <si>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</si>
  <si>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</si>
  <si>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</si>
  <si>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</si>
  <si>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</si>
  <si>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</si>
  <si>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</si>
  <si>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</si>
  <si>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</si>
  <si>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</si>
  <si>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</si>
  <si>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</si>
  <si>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</si>
  <si>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</si>
  <si>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</si>
  <si>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</si>
  <si>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</si>
  <si>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</si>
  <si>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</si>
  <si>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</si>
  <si>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</si>
  <si>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</si>
  <si>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</si>
  <si>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</si>
  <si>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</si>
  <si>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</si>
  <si>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</si>
  <si>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</si>
  <si>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</si>
  <si>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</si>
  <si>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</si>
  <si>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</si>
  <si>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</si>
  <si>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</si>
  <si>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</si>
  <si>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</si>
  <si>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</si>
  <si>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</si>
  <si>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</si>
  <si>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</si>
  <si>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</si>
  <si>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</si>
  <si>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</si>
  <si>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</si>
  <si>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</si>
  <si>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</si>
  <si>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</si>
  <si>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</si>
  <si>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</si>
  <si>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</si>
  <si>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</si>
  <si>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</si>
  <si>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</si>
  <si>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</si>
  <si>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</si>
  <si>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</si>
  <si>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</si>
  <si>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</si>
  <si>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</si>
  <si>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</si>
  <si>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</si>
  <si>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</si>
  <si>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</si>
  <si>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</si>
  <si>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</si>
  <si>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</si>
  <si>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</si>
  <si>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</si>
  <si>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</si>
  <si>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</si>
  <si>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</si>
  <si>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</si>
  <si>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</si>
  <si>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</si>
  <si>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</si>
  <si>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</si>
  <si>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</si>
  <si>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</si>
  <si>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</si>
  <si>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</si>
  <si>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</si>
  <si>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</si>
  <si>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</si>
  <si>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</si>
  <si>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</si>
  <si>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</si>
  <si>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</si>
  <si>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</si>
  <si>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</si>
  <si>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</si>
  <si>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</si>
  <si>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</si>
  <si>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</si>
  <si>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</si>
  <si>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</si>
  <si>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</si>
  <si>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</si>
  <si>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</si>
  <si>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</si>
  <si>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</si>
  <si>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</si>
  <si>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</si>
  <si>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</si>
  <si>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</si>
  <si>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</si>
  <si>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</si>
  <si>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</si>
  <si>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</si>
  <si>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</si>
  <si>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</si>
  <si>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</si>
  <si>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</si>
  <si>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</si>
  <si>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</si>
  <si>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</si>
  <si>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</si>
  <si>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</si>
  <si>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</si>
  <si>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</si>
  <si>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</si>
  <si>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</si>
  <si>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</si>
  <si>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</si>
  <si>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</si>
  <si>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</si>
  <si>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</si>
  <si>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</si>
  <si>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</si>
  <si>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</si>
  <si>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</si>
  <si>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</si>
  <si>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</si>
  <si>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</si>
  <si>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</si>
  <si>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</si>
  <si>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</si>
  <si>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</si>
  <si>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</si>
  <si>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</si>
  <si>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</si>
  <si>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</si>
  <si>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</si>
  <si>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</si>
  <si>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</si>
  <si>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</si>
  <si>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</si>
  <si>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</si>
  <si>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</si>
  <si>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</si>
  <si>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</si>
  <si>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</si>
  <si>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</si>
  <si>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</si>
  <si>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</si>
  <si>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</si>
  <si>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</si>
  <si>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</si>
  <si>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</si>
  <si>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</si>
  <si>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</si>
  <si>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</si>
  <si>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</si>
  <si>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</si>
  <si>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</si>
  <si>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</si>
  <si>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</si>
  <si>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</si>
  <si>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</si>
  <si>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</si>
  <si>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</si>
  <si>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</si>
  <si>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</si>
  <si>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</si>
  <si>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</si>
  <si>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</si>
  <si>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</si>
  <si>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</si>
  <si>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</si>
  <si>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</si>
  <si>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</si>
  <si>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</si>
  <si>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</si>
  <si>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</si>
  <si>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</si>
  <si>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</si>
  <si>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</si>
  <si>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</si>
  <si>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</si>
  <si>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</si>
  <si>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</si>
  <si>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</si>
  <si>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</si>
  <si>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</si>
  <si>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</si>
  <si>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</si>
  <si>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</si>
  <si>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</si>
  <si>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</si>
  <si>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</si>
  <si>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</si>
  <si>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</si>
  <si>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</si>
  <si>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</si>
  <si>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</si>
  <si>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</si>
  <si>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</si>
  <si>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</si>
  <si>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</si>
  <si>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</si>
  <si>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</si>
  <si>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</si>
  <si>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</si>
  <si>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</si>
  <si>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</si>
  <si>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</si>
  <si>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</si>
  <si>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</si>
  <si>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</si>
  <si>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</si>
  <si>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</si>
  <si>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</si>
  <si>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</si>
  <si>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</si>
  <si>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</si>
  <si>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</si>
  <si>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</si>
  <si>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</si>
  <si>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</si>
  <si>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</si>
  <si>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</si>
  <si>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</si>
  <si>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</si>
  <si>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</si>
  <si>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</si>
  <si>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</si>
  <si>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</si>
  <si>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</si>
  <si>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</si>
  <si>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</si>
  <si>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</si>
  <si>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</si>
  <si>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</si>
  <si>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</si>
  <si>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</si>
  <si>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</si>
  <si>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</si>
  <si>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</si>
  <si>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</si>
  <si>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</si>
  <si>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</si>
  <si>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</si>
  <si>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</si>
  <si>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</si>
  <si>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</si>
  <si>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</si>
  <si>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</si>
  <si>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</si>
  <si>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</si>
  <si>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</si>
  <si>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</si>
  <si>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</si>
  <si>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</si>
  <si>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</si>
  <si>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</si>
  <si>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</si>
  <si>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</si>
  <si>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</si>
  <si>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</si>
  <si>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</si>
  <si>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</si>
  <si>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</si>
  <si>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</si>
  <si>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</si>
  <si>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</si>
  <si>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</si>
  <si>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</si>
  <si>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</si>
  <si>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</si>
  <si>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</si>
  <si>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</si>
  <si>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</si>
  <si>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</si>
  <si>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</si>
  <si>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</si>
  <si>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</si>
  <si>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</si>
  <si>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</si>
  <si>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</si>
  <si>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</si>
  <si>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</si>
  <si>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</si>
  <si>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</si>
  <si>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</si>
  <si>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</si>
  <si>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</si>
  <si>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</si>
  <si>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</si>
  <si>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</si>
  <si>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</si>
  <si>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</si>
  <si>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</si>
  <si>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</si>
  <si>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</si>
  <si>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</si>
  <si>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</si>
  <si>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</si>
  <si>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</si>
  <si>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</si>
  <si>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</si>
  <si>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</si>
  <si>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</si>
  <si>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</si>
  <si>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</si>
  <si>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</si>
  <si>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</si>
  <si>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</si>
  <si>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</si>
  <si>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</si>
  <si>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</si>
  <si>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</si>
  <si>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</si>
  <si>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</si>
  <si>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</si>
  <si>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</si>
  <si>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</si>
  <si>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</si>
  <si>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</si>
  <si>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</si>
  <si>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</si>
  <si>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</si>
  <si>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</si>
  <si>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</si>
  <si>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</si>
  <si>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</si>
  <si>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</si>
  <si>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</si>
  <si>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</si>
  <si>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</si>
  <si>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</si>
  <si>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</si>
  <si>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</si>
  <si>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</si>
  <si>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</si>
  <si>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</si>
  <si>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</si>
  <si>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</si>
  <si>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</si>
  <si>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</si>
  <si>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</si>
  <si>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</si>
  <si>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</si>
  <si>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</si>
  <si>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</si>
  <si>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</si>
  <si>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</si>
  <si>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</si>
  <si>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</si>
  <si>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</si>
  <si>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</si>
  <si>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</si>
  <si>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</si>
  <si>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</si>
  <si>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</si>
  <si>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</si>
  <si>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</si>
  <si>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</si>
  <si>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</si>
  <si>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</si>
  <si>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</si>
  <si>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</si>
  <si>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</si>
  <si>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</si>
  <si>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</si>
  <si>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</si>
  <si>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</si>
  <si>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</si>
  <si>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</si>
  <si>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</si>
  <si>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</si>
  <si>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</si>
  <si>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</si>
  <si>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</si>
  <si>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</si>
  <si>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</si>
  <si>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</si>
  <si>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</si>
  <si>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</si>
  <si>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</si>
  <si>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</si>
  <si>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</si>
  <si>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</si>
  <si>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</si>
  <si>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</si>
  <si>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</si>
  <si>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</si>
  <si>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</si>
  <si>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</si>
  <si>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</si>
  <si>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</si>
  <si>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</si>
  <si>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</si>
  <si>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</si>
  <si>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</si>
  <si>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</si>
  <si>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</si>
  <si>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</si>
  <si>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</si>
  <si>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</si>
  <si>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</si>
  <si>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</si>
  <si>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</si>
  <si>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</si>
  <si>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</si>
  <si>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</si>
  <si>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</si>
  <si>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</si>
  <si>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</si>
  <si>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</si>
  <si>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</si>
  <si>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</si>
  <si>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</si>
  <si>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</si>
  <si>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</si>
  <si>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</si>
  <si>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</si>
  <si>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</si>
  <si>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</si>
  <si>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</si>
  <si>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</si>
  <si>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</si>
  <si>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</si>
  <si>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</si>
  <si>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</si>
  <si>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</si>
  <si>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</si>
  <si>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</si>
  <si>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</si>
  <si>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</si>
  <si>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</si>
  <si>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</si>
  <si>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</si>
  <si>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</si>
  <si>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</si>
  <si>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</si>
  <si>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</si>
  <si>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</si>
  <si>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</si>
  <si>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</si>
  <si>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</si>
  <si>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</si>
  <si>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</si>
  <si>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</si>
  <si>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</si>
  <si>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</si>
  <si>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</si>
  <si>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</si>
  <si>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</si>
  <si>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</si>
  <si>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</si>
  <si>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</si>
  <si>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</si>
  <si>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</si>
  <si>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</si>
  <si>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</si>
  <si>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</si>
  <si>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</si>
  <si>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</si>
  <si>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</si>
  <si>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</si>
  <si>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</si>
  <si>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</si>
  <si>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</si>
  <si>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</si>
  <si>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</si>
  <si>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</si>
  <si>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</si>
  <si>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</si>
  <si>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</si>
  <si>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</si>
  <si>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</si>
  <si>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</si>
  <si>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</si>
  <si>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</si>
  <si>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</si>
  <si>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</si>
  <si>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</si>
  <si>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</si>
  <si>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</si>
  <si>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</si>
  <si>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</si>
  <si>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</si>
  <si>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</si>
  <si>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</si>
  <si>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</si>
  <si>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</si>
  <si>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</si>
  <si>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</si>
  <si>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</si>
  <si>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</si>
  <si>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</si>
  <si>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</si>
  <si>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</si>
  <si>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</si>
  <si>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</si>
  <si>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</si>
  <si>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</si>
  <si>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</si>
  <si>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</si>
  <si>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</si>
  <si>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</si>
  <si>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</si>
  <si>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</si>
  <si>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</si>
  <si>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</si>
  <si>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</si>
  <si>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</si>
  <si>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</si>
  <si>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</si>
  <si>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</si>
  <si>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</si>
  <si>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</si>
  <si>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</si>
  <si>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</si>
  <si>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</si>
  <si>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</si>
  <si>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</si>
  <si>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</si>
  <si>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</si>
  <si>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</si>
  <si>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</si>
  <si>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</si>
  <si>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</si>
  <si>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</si>
  <si>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</si>
  <si>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</si>
  <si>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</si>
  <si>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</si>
  <si>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</si>
  <si>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</si>
  <si>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</si>
  <si>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</si>
  <si>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</si>
  <si>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</si>
  <si>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</si>
  <si>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</si>
  <si>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</si>
  <si>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</si>
  <si>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</si>
  <si>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</si>
  <si>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</si>
  <si>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</si>
  <si>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</si>
  <si>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</si>
  <si>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</si>
  <si>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</si>
  <si>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</si>
  <si>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</si>
  <si>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</si>
  <si>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</si>
  <si>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</si>
  <si>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</si>
  <si>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</si>
  <si>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</si>
  <si>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</si>
  <si>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</si>
  <si>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</si>
  <si>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</si>
  <si>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</si>
  <si>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</si>
  <si>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</si>
  <si>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</si>
  <si>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</si>
  <si>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</si>
  <si>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</si>
  <si>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</si>
  <si>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</si>
  <si>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</si>
  <si>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</si>
  <si>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</si>
  <si>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</si>
  <si>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</si>
  <si>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</si>
  <si>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</si>
  <si>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</si>
  <si>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</si>
  <si>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</si>
  <si>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</si>
  <si>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</si>
  <si>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</si>
  <si>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</si>
  <si>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</si>
  <si>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</si>
  <si>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</si>
  <si>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</si>
  <si>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</si>
  <si>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</si>
  <si>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</si>
  <si>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</si>
  <si>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</si>
  <si>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</si>
  <si>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</si>
  <si>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</si>
  <si>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</si>
  <si>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</si>
  <si>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</si>
  <si>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</si>
  <si>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</si>
  <si>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</si>
  <si>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</si>
  <si>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</si>
  <si>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</si>
  <si>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</si>
  <si>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</si>
  <si>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</si>
  <si>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</si>
  <si>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</si>
  <si>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</si>
  <si>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</si>
  <si>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</si>
  <si>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</si>
  <si>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</si>
  <si>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</si>
  <si>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</si>
  <si>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</si>
  <si>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</si>
  <si>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</si>
  <si>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</si>
  <si>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</si>
  <si>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</si>
  <si>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</si>
  <si>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</si>
  <si>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</si>
  <si>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</si>
  <si>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</si>
  <si>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</si>
  <si>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</si>
  <si>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</si>
  <si>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</si>
  <si>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</si>
  <si>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</si>
  <si>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</si>
  <si>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</si>
  <si>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</si>
  <si>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</si>
  <si>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</si>
  <si>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</si>
  <si>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</si>
  <si>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</si>
  <si>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</si>
  <si>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</si>
  <si>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</si>
  <si>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</si>
  <si>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</si>
  <si>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</si>
  <si>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</si>
  <si>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</si>
  <si>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</si>
  <si>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</si>
  <si>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</si>
  <si>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</si>
  <si>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</si>
  <si>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</si>
  <si>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</si>
  <si>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</si>
  <si>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</si>
  <si>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</si>
  <si>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</si>
  <si>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</si>
  <si>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</si>
  <si>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</si>
  <si>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</si>
  <si>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</si>
  <si>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</si>
  <si>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</si>
  <si>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</si>
  <si>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</si>
  <si>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</si>
  <si>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</si>
  <si>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</si>
  <si>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</si>
  <si>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</si>
  <si>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</si>
  <si>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</si>
  <si>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</si>
  <si>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</si>
  <si>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</si>
  <si>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</si>
  <si>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</si>
  <si>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</si>
  <si>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</si>
  <si>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</si>
  <si>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</si>
  <si>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</si>
  <si>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</si>
  <si>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</si>
  <si>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</si>
  <si>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</si>
  <si>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</si>
  <si>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</si>
  <si>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</si>
  <si>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</si>
  <si>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</si>
  <si>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</si>
  <si>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</si>
  <si>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</si>
  <si>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</si>
  <si>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</si>
  <si>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</si>
  <si>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</si>
  <si>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</si>
  <si>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</si>
  <si>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</si>
  <si>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</si>
  <si>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</si>
  <si>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</si>
  <si>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</si>
  <si>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</si>
  <si>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</si>
  <si>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</si>
  <si>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</si>
  <si>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</si>
  <si>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</si>
  <si>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</si>
  <si>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</si>
  <si>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</si>
  <si>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</si>
  <si>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</si>
  <si>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</si>
  <si>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</si>
  <si>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</si>
  <si>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</si>
  <si>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</si>
  <si>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</si>
  <si>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</si>
  <si>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</si>
  <si>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</si>
  <si>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</si>
  <si>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</si>
  <si>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</si>
  <si>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</si>
  <si>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</si>
  <si>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</si>
  <si>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</si>
  <si>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</si>
  <si>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</si>
  <si>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</si>
  <si>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</si>
  <si>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</si>
  <si>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</si>
  <si>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</si>
  <si>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</si>
  <si>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</si>
  <si>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</si>
  <si>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</si>
  <si>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</si>
  <si>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</si>
  <si>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</si>
  <si>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</si>
  <si>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</si>
  <si>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</si>
  <si>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</si>
  <si>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</si>
  <si>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</si>
  <si>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</si>
  <si>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</si>
  <si>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</si>
  <si>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</si>
  <si>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</si>
  <si>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</si>
  <si>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</si>
  <si>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</si>
  <si>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</si>
  <si>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</si>
  <si>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</si>
  <si>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</si>
  <si>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</si>
  <si>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</si>
  <si>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</si>
  <si>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</si>
  <si>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</si>
  <si>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</si>
  <si>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</si>
  <si>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</si>
  <si>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</si>
  <si>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</si>
  <si>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</si>
  <si>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</si>
  <si>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</si>
  <si>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</si>
  <si>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</si>
  <si>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</si>
  <si>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</si>
  <si>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</si>
  <si>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</si>
  <si>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</si>
  <si>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</si>
  <si>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</si>
  <si>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</si>
  <si>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</si>
  <si>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</si>
  <si>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</si>
  <si>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</si>
  <si>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</si>
  <si>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</si>
  <si>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</si>
  <si>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</si>
  <si>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</si>
  <si>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</si>
  <si>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</si>
  <si>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</si>
  <si>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</si>
  <si>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</si>
  <si>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</si>
  <si>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</si>
  <si>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</si>
  <si>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</si>
  <si>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</si>
  <si>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</si>
  <si>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</si>
  <si>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</si>
  <si>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</si>
  <si>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</si>
  <si>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</si>
  <si>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</si>
  <si>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</si>
  <si>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</si>
  <si>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</si>
  <si>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</si>
  <si>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</si>
  <si>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</si>
  <si>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</si>
  <si>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</si>
  <si>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</si>
  <si>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</si>
  <si>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</si>
  <si>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</si>
  <si>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</si>
  <si>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</si>
  <si>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</si>
  <si>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</si>
  <si>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</si>
  <si>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</si>
  <si>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</si>
  <si>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</si>
  <si>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</si>
  <si>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</si>
  <si>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</si>
  <si>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</si>
  <si>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</si>
  <si>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</si>
  <si>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</si>
  <si>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</si>
  <si>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</si>
  <si>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</si>
  <si>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</si>
  <si>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</si>
  <si>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</si>
  <si>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</si>
  <si>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</si>
  <si>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</si>
  <si>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</si>
  <si>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</si>
  <si>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</si>
  <si>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</si>
  <si>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</si>
  <si>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</si>
  <si>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</si>
  <si>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</si>
  <si>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</si>
  <si>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</si>
  <si>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</si>
  <si>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</si>
  <si>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</si>
  <si>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</si>
  <si>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</si>
  <si>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</si>
  <si>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</si>
  <si>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</si>
  <si>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</si>
  <si>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</si>
  <si>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</si>
  <si>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</si>
  <si>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</si>
  <si>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</si>
  <si>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</si>
  <si>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</si>
  <si>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</si>
  <si>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</si>
  <si>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</si>
  <si>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</si>
  <si>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</si>
  <si>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</si>
  <si>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</si>
  <si>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</si>
  <si>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</si>
  <si>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</si>
  <si>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</si>
  <si>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</si>
  <si>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</si>
  <si>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</si>
  <si>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</si>
  <si>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</si>
  <si>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</si>
  <si>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</si>
  <si>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</si>
  <si>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</si>
  <si>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</si>
  <si>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</si>
  <si>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</si>
  <si>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</si>
  <si>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</si>
  <si>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</si>
  <si>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</si>
  <si>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</si>
  <si>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</si>
  <si>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</si>
  <si>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</si>
  <si>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</si>
  <si>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</si>
  <si>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</si>
  <si>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</si>
  <si>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</si>
  <si>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</si>
  <si>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</si>
  <si>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</si>
  <si>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</si>
  <si>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</si>
  <si>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</si>
  <si>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</si>
  <si>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</si>
  <si>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</si>
  <si>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</si>
  <si>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</si>
  <si>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</si>
  <si>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</si>
  <si>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</si>
  <si>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</si>
  <si>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</si>
  <si>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</si>
  <si>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</si>
  <si>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</si>
  <si>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</si>
  <si>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</si>
  <si>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</si>
  <si>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</si>
  <si>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</si>
  <si>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</si>
  <si>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</si>
  <si>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</si>
  <si>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</si>
  <si>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</si>
  <si>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</si>
  <si>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</si>
  <si>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</si>
  <si>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</si>
  <si>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</si>
  <si>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</si>
  <si>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</si>
  <si>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</si>
  <si>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</si>
  <si>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</si>
  <si>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</si>
  <si>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</si>
  <si>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</si>
  <si>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</si>
  <si>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</si>
  <si>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</si>
  <si>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</si>
  <si>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</si>
  <si>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</si>
  <si>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</si>
  <si>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</si>
  <si>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</si>
  <si>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</si>
  <si>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</si>
  <si>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</si>
  <si>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</si>
  <si>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</si>
  <si>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</si>
  <si>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</si>
  <si>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</si>
  <si>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</si>
  <si>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</si>
  <si>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</si>
  <si>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</si>
  <si>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</si>
  <si>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</si>
  <si>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</si>
  <si>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</si>
  <si>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</si>
  <si>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</si>
  <si>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</si>
  <si>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</si>
  <si>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</si>
  <si>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</si>
  <si>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</si>
  <si>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</si>
  <si>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</si>
  <si>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</si>
  <si>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</si>
  <si>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</si>
  <si>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</si>
  <si>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</si>
  <si>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</si>
  <si>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</si>
  <si>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</si>
  <si>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</si>
  <si>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</si>
  <si>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</si>
  <si>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</si>
  <si>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</si>
  <si>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</si>
  <si>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</si>
  <si>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</si>
  <si>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</si>
  <si>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</si>
  <si>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</si>
  <si>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</si>
  <si>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</si>
  <si>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</si>
  <si>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</si>
  <si>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</si>
  <si>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</si>
  <si>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</si>
  <si>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</si>
  <si>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</si>
  <si>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</si>
  <si>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</si>
  <si>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</si>
  <si>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</si>
  <si>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</si>
  <si>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</si>
  <si>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</si>
  <si>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</si>
  <si>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</si>
  <si>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</si>
  <si>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</si>
  <si>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</si>
  <si>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</si>
  <si>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</si>
  <si>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</si>
  <si>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</si>
  <si>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</si>
  <si>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</si>
  <si>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</si>
  <si>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</si>
  <si>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</si>
  <si>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</si>
  <si>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</si>
  <si>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</si>
  <si>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</si>
  <si>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</si>
  <si>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</si>
  <si>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</si>
  <si>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</si>
  <si>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</si>
  <si>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</si>
  <si>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</si>
  <si>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</si>
  <si>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</si>
  <si>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</si>
  <si>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</si>
  <si>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</si>
  <si>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</si>
  <si>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</si>
  <si>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</si>
  <si>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</si>
  <si>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</si>
  <si>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</si>
  <si>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</si>
  <si>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</si>
  <si>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</si>
  <si>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</si>
  <si>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</si>
  <si>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</si>
  <si>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</si>
  <si>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</si>
  <si>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</si>
  <si>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</si>
  <si>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</si>
  <si>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</si>
  <si>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</si>
  <si>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</si>
  <si>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</si>
  <si>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</si>
  <si>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</si>
  <si>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</si>
  <si>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</si>
  <si>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</si>
  <si>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</si>
  <si>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</si>
  <si>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</si>
  <si>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</si>
  <si>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</si>
  <si>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</si>
  <si>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</si>
  <si>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</si>
  <si>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</si>
  <si>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</si>
  <si>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</si>
  <si>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</si>
  <si>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</si>
  <si>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</si>
  <si>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</si>
  <si>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</si>
  <si>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</si>
  <si>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</si>
  <si>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</si>
  <si>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</si>
  <si>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</si>
  <si>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</si>
  <si>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</si>
  <si>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</si>
  <si>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</si>
  <si>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</si>
  <si>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</si>
  <si>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</si>
  <si>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</si>
  <si>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</si>
  <si>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</si>
  <si>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</si>
  <si>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</si>
  <si>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</si>
  <si>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</si>
  <si>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</si>
  <si>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</si>
  <si>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</si>
  <si>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</si>
  <si>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</si>
  <si>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</si>
  <si>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</si>
  <si>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</si>
  <si>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</si>
  <si>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</si>
  <si>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</si>
  <si>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</si>
  <si>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</si>
  <si>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</si>
  <si>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</si>
  <si>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</si>
  <si>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</si>
  <si>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</si>
  <si>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</si>
  <si>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</si>
  <si>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</si>
  <si>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</si>
  <si>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</si>
  <si>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</si>
  <si>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</si>
  <si>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</si>
  <si>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</si>
  <si>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</si>
  <si>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</si>
  <si>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</si>
  <si>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</si>
  <si>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</si>
  <si>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</si>
  <si>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</si>
  <si>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</si>
  <si>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</si>
  <si>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</si>
  <si>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</si>
  <si>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</si>
  <si>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</si>
  <si>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</si>
  <si>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</si>
  <si>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</si>
  <si>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</si>
  <si>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</si>
  <si>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</si>
  <si>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</si>
  <si>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</si>
  <si>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</si>
  <si>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</si>
  <si>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</si>
  <si>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</si>
  <si>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</si>
  <si>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</si>
  <si>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</si>
  <si>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</si>
  <si>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</si>
  <si>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</si>
  <si>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</si>
  <si>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</si>
  <si>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</si>
  <si>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</si>
  <si>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</si>
  <si>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</si>
  <si>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</si>
  <si>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</si>
  <si>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</si>
  <si>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</si>
  <si>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</si>
  <si>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</si>
  <si>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</si>
  <si>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</si>
  <si>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</si>
  <si>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</si>
  <si>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</si>
  <si>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</si>
  <si>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</si>
  <si>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</si>
  <si>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</si>
  <si>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</si>
  <si>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</si>
  <si>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</si>
  <si>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</si>
  <si>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</si>
  <si>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</si>
  <si>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</si>
  <si>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</si>
  <si>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</si>
  <si>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</si>
  <si>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</si>
  <si>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</si>
  <si>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</si>
  <si>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</si>
  <si>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</si>
  <si>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</si>
  <si>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</si>
  <si>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</si>
  <si>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</si>
  <si>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</si>
  <si>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</si>
  <si>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</si>
  <si>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</si>
  <si>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</si>
  <si>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</si>
  <si>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</si>
  <si>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</si>
  <si>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</si>
  <si>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</si>
  <si>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</si>
  <si>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</si>
  <si>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</si>
  <si>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</si>
  <si>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</si>
  <si>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</si>
  <si>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</si>
  <si>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</si>
  <si>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</si>
  <si>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</si>
  <si>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</si>
  <si>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</si>
  <si>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</si>
  <si>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</si>
  <si>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</si>
  <si>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</si>
  <si>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</si>
  <si>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</si>
  <si>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</si>
  <si>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</si>
  <si>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</si>
  <si>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</si>
  <si>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</si>
  <si>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</si>
  <si>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</si>
  <si>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</si>
  <si>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</si>
  <si>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</si>
  <si>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</si>
  <si>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</si>
  <si>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</si>
  <si>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</si>
  <si>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</si>
  <si>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</si>
  <si>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</si>
  <si>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</si>
  <si>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</si>
  <si>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</si>
  <si>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</si>
  <si>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</si>
  <si>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</si>
  <si>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</si>
  <si>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</si>
  <si>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</si>
  <si>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</si>
  <si>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</si>
  <si>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</si>
  <si>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</si>
  <si>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</si>
  <si>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</si>
  <si>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</si>
  <si>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</si>
  <si>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</si>
  <si>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</si>
  <si>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</si>
  <si>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</si>
  <si>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</si>
  <si>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</si>
  <si>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</si>
  <si>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</si>
  <si>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</si>
  <si>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</si>
  <si>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</si>
  <si>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</si>
  <si>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</si>
  <si>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</si>
  <si>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</si>
  <si>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</si>
  <si>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</si>
  <si>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</si>
  <si>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</si>
  <si>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</si>
  <si>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</si>
  <si>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</si>
  <si>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</si>
  <si>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</si>
  <si>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</si>
  <si>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</si>
  <si>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</si>
  <si>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</si>
  <si>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</si>
  <si>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</si>
  <si>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</si>
  <si>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</si>
  <si>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</si>
  <si>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</si>
  <si>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</si>
  <si>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</si>
  <si>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</si>
  <si>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</si>
  <si>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</si>
  <si>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</si>
  <si>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</si>
  <si>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</si>
  <si>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</si>
  <si>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</si>
  <si>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</si>
  <si>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</si>
  <si>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</si>
  <si>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</si>
  <si>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</si>
  <si>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</si>
  <si>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</si>
  <si>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</si>
  <si>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</si>
  <si>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</si>
  <si>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</si>
  <si>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</si>
  <si>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</si>
  <si>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</si>
  <si>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</si>
  <si>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</si>
  <si>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</si>
  <si>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</si>
  <si>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</si>
  <si>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</si>
  <si>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</si>
  <si>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</si>
  <si>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</si>
  <si>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</si>
  <si>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</si>
  <si>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</si>
  <si>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</si>
  <si>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</si>
  <si>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</si>
  <si>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</si>
  <si>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</si>
  <si>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</si>
  <si>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</si>
  <si>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</si>
  <si>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</si>
  <si>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</si>
  <si>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</si>
  <si>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</si>
  <si>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</si>
  <si>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</si>
  <si>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</si>
  <si>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</si>
  <si>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</si>
  <si>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</si>
  <si>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</si>
  <si>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</si>
  <si>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</si>
  <si>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</si>
  <si>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</si>
  <si>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</si>
  <si>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</si>
  <si>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</si>
  <si>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</si>
  <si>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</si>
  <si>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</si>
  <si>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</si>
  <si>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</si>
  <si>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</si>
  <si>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</si>
  <si>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</si>
  <si>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</si>
  <si>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</si>
  <si>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</si>
  <si>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</si>
  <si>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</si>
  <si>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</si>
  <si>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</si>
  <si>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</si>
  <si>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</si>
  <si>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</si>
  <si>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</si>
  <si>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</si>
  <si>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</si>
  <si>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</si>
  <si>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</si>
  <si>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</si>
  <si>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</si>
  <si>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</si>
  <si>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</si>
  <si>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</si>
  <si>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</si>
  <si>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</si>
  <si>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</si>
  <si>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</si>
  <si>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</si>
  <si>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</si>
  <si>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</si>
  <si>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</si>
  <si>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</si>
  <si>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</si>
  <si>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</si>
  <si>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</si>
  <si>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</si>
  <si>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</si>
  <si>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</si>
  <si>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</si>
  <si>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</si>
  <si>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</si>
  <si>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</si>
  <si>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</si>
  <si>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</si>
  <si>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</si>
  <si>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</si>
  <si>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</si>
  <si>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</si>
  <si>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</si>
  <si>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</si>
  <si>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</si>
  <si>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</si>
  <si>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</si>
  <si>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</si>
  <si>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</si>
  <si>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</si>
  <si>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</si>
  <si>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</si>
  <si>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</si>
  <si>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</si>
  <si>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</si>
  <si>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</si>
  <si>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</si>
  <si>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</si>
  <si>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</si>
  <si>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</si>
  <si>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</si>
  <si>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</si>
  <si>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</si>
  <si>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</si>
  <si>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</si>
  <si>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</si>
  <si>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</si>
  <si>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</si>
  <si>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</si>
  <si>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</si>
  <si>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</si>
  <si>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</si>
  <si>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</si>
  <si>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</si>
  <si>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</si>
  <si>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</si>
  <si>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</si>
  <si>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</si>
  <si>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</si>
  <si>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</si>
  <si>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</si>
  <si>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</si>
  <si>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</si>
  <si>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</si>
  <si>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</si>
  <si>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</si>
  <si>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</si>
  <si>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</si>
  <si>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</si>
  <si>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</si>
  <si>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</si>
  <si>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</si>
  <si>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</si>
  <si>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</si>
  <si>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</si>
  <si>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</si>
  <si>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</si>
  <si>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</si>
  <si>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</si>
  <si>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</si>
  <si>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</si>
  <si>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</si>
  <si>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</si>
  <si>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</si>
  <si>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</si>
  <si>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</si>
  <si>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</si>
  <si>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</si>
  <si>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</si>
  <si>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</si>
  <si>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</si>
  <si>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</si>
  <si>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</si>
  <si>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</si>
  <si>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</si>
  <si>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</si>
  <si>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</si>
  <si>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</si>
  <si>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</si>
  <si>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</si>
  <si>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</si>
  <si>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</si>
  <si>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</si>
  <si>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</si>
  <si>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</si>
  <si>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</si>
  <si>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</si>
  <si>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</si>
  <si>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</si>
  <si>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</si>
  <si>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</si>
  <si>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</si>
  <si>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</si>
  <si>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</si>
  <si>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</si>
  <si>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</si>
  <si>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</si>
  <si>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</si>
  <si>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</si>
  <si>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</si>
  <si>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</si>
  <si>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</si>
  <si>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</si>
  <si>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</si>
  <si>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</si>
  <si>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</si>
  <si>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</si>
  <si>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</si>
  <si>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</si>
  <si>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</si>
  <si>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</si>
  <si>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</si>
  <si>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</si>
  <si>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</si>
  <si>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</si>
  <si>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</si>
  <si>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</si>
  <si>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</si>
  <si>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</si>
  <si>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</si>
  <si>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</si>
  <si>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</si>
  <si>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</si>
  <si>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</si>
  <si>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</si>
  <si>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</si>
  <si>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</si>
  <si>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</si>
  <si>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</si>
  <si>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</si>
  <si>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</si>
  <si>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</si>
  <si>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</si>
  <si>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</si>
  <si>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</si>
  <si>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</si>
  <si>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</si>
  <si>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</si>
  <si>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</si>
  <si>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</si>
  <si>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</si>
  <si>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</si>
  <si>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</si>
  <si>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</si>
  <si>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</si>
  <si>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</si>
  <si>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</si>
  <si>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</si>
  <si>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</si>
  <si>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</si>
  <si>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</si>
  <si>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</si>
  <si>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</si>
  <si>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</si>
  <si>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</si>
  <si>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</si>
  <si>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</si>
  <si>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</si>
  <si>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</si>
  <si>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</si>
  <si>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</si>
  <si>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</si>
  <si>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</si>
  <si>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</si>
  <si>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</si>
  <si>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</si>
  <si>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</si>
  <si>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</si>
  <si>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</si>
  <si>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</si>
  <si>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</si>
  <si>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</si>
  <si>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</si>
  <si>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</si>
  <si>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</si>
  <si>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</si>
  <si>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</si>
  <si>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</si>
  <si>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</si>
  <si>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</si>
  <si>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</si>
  <si>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</si>
  <si>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</si>
  <si>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</si>
  <si>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</si>
  <si>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</si>
  <si>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</si>
  <si>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</si>
  <si>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</si>
  <si>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</si>
  <si>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</si>
  <si>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</si>
  <si>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</si>
  <si>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</si>
  <si>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</si>
  <si>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</si>
  <si>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</si>
  <si>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</si>
  <si>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</si>
  <si>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</si>
  <si>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</si>
  <si>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</si>
  <si>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</si>
  <si>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</si>
  <si>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</si>
  <si>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</si>
  <si>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</si>
  <si>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</si>
  <si>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</si>
  <si>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</si>
  <si>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</si>
  <si>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</si>
  <si>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</si>
  <si>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</si>
  <si>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</si>
  <si>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</si>
  <si>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</si>
  <si>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</si>
  <si>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</si>
  <si>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</si>
  <si>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</si>
  <si>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</si>
  <si>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</si>
  <si>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</si>
  <si>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</si>
  <si>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</si>
  <si>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</si>
  <si>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</si>
  <si>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</si>
  <si>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</si>
  <si>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</si>
  <si>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</si>
  <si>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</si>
  <si>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</si>
  <si>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</si>
  <si>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</si>
  <si>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</si>
  <si>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</si>
  <si>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</si>
  <si>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</si>
  <si>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</si>
  <si>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</si>
  <si>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</si>
  <si>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</si>
  <si>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</si>
  <si>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</si>
  <si>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</si>
  <si>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</si>
  <si>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</si>
  <si>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</si>
  <si>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</si>
  <si>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</si>
  <si>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</si>
  <si>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</si>
  <si>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</si>
  <si>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</si>
  <si>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</si>
  <si>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</si>
  <si>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</si>
  <si>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</si>
  <si>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</si>
  <si>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</si>
  <si>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</si>
  <si>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</si>
  <si>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</si>
  <si>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</si>
  <si>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</si>
  <si>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</si>
  <si>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</si>
  <si>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</si>
  <si>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</si>
  <si>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</si>
  <si>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</si>
  <si>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</si>
  <si>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</si>
  <si>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</si>
  <si>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</si>
  <si>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</si>
  <si>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</si>
  <si>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</si>
  <si>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</si>
  <si>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</si>
  <si>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</si>
  <si>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</si>
  <si>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</si>
  <si>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</si>
  <si>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</si>
  <si>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</si>
  <si>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</si>
  <si>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</si>
  <si>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</si>
  <si>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</si>
  <si>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</si>
  <si>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</si>
  <si>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</si>
  <si>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</si>
  <si>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</si>
  <si>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</si>
  <si>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</si>
  <si>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</si>
  <si>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</si>
  <si>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</si>
  <si>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</si>
  <si>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</si>
  <si>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</si>
  <si>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</si>
  <si>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</si>
  <si>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</si>
  <si>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</si>
  <si>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</si>
  <si>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</si>
  <si>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</si>
  <si>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</si>
  <si>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</si>
  <si>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</si>
  <si>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</si>
  <si>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</si>
  <si>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</si>
  <si>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</si>
  <si>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</si>
  <si>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</si>
  <si>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</si>
  <si>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</si>
  <si>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</si>
  <si>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</si>
  <si>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</si>
  <si>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</si>
  <si>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</si>
  <si>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</si>
  <si>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</si>
  <si>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</si>
  <si>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</si>
  <si>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</si>
  <si>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</si>
  <si>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</si>
  <si>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</si>
  <si>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</si>
  <si>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</si>
  <si>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</si>
  <si>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</si>
  <si>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</si>
  <si>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</si>
  <si>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</si>
  <si>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</si>
  <si>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</si>
  <si>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</si>
  <si>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</si>
  <si>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</si>
  <si>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</si>
  <si>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</si>
  <si>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</si>
  <si>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</si>
  <si>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</si>
  <si>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</si>
  <si>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</si>
  <si>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</si>
  <si>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</si>
  <si>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</si>
  <si>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</si>
  <si>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</si>
  <si>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</si>
  <si>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</si>
  <si>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</si>
  <si>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</si>
  <si>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</si>
  <si>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</si>
  <si>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</si>
  <si>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</si>
  <si>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</si>
  <si>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</si>
  <si>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</si>
  <si>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</si>
  <si>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</si>
  <si>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</si>
  <si>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</si>
  <si>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</si>
  <si>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</si>
  <si>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</si>
  <si>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</si>
  <si>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</si>
  <si>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</si>
  <si>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</si>
  <si>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</si>
  <si>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</si>
  <si>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</si>
  <si>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</si>
  <si>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</si>
  <si>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</si>
  <si>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</si>
  <si>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</si>
  <si>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</si>
  <si>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</si>
  <si>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</si>
  <si>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</si>
  <si>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</si>
  <si>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</si>
  <si>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</si>
  <si>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</si>
  <si>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</si>
  <si>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</si>
  <si>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</si>
  <si>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</si>
  <si>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</si>
  <si>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</si>
  <si>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</si>
  <si>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</si>
  <si>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</si>
  <si>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</si>
  <si>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</si>
  <si>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</si>
  <si>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</si>
  <si>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</si>
  <si>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</si>
  <si>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</si>
  <si>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</si>
  <si>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</si>
  <si>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</si>
  <si>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</si>
  <si>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</si>
  <si>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</si>
  <si>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</si>
  <si>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</si>
  <si>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</si>
  <si>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</si>
  <si>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</si>
  <si>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</si>
  <si>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</si>
  <si>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</si>
  <si>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</si>
  <si>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</si>
  <si>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</si>
  <si>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</si>
  <si>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</si>
  <si>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</si>
  <si>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</si>
  <si>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</si>
  <si>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</si>
  <si>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</si>
  <si>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</si>
  <si>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</si>
  <si>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</si>
  <si>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</si>
  <si>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</si>
  <si>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</si>
  <si>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</si>
  <si>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</si>
  <si>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</si>
  <si>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</si>
  <si>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</si>
  <si>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</si>
  <si>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</si>
  <si>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</si>
  <si>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</si>
  <si>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</si>
  <si>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</si>
  <si>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</si>
  <si>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</si>
  <si>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</si>
  <si>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</si>
  <si>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</si>
  <si>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</si>
  <si>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</si>
  <si>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</si>
  <si>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</si>
  <si>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</si>
  <si>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</si>
  <si>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</si>
  <si>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</si>
  <si>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</si>
  <si>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</si>
  <si>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</si>
  <si>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</si>
  <si>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</si>
  <si>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</si>
  <si>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</si>
  <si>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</si>
  <si>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</si>
  <si>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</si>
  <si>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</si>
  <si>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</si>
  <si>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</si>
  <si>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</si>
  <si>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</si>
  <si>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</si>
  <si>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</si>
  <si>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</si>
  <si>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</si>
  <si>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</si>
  <si>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</si>
  <si>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</si>
  <si>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</si>
  <si>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</si>
  <si>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</si>
  <si>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</si>
  <si>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</si>
  <si>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</si>
  <si>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</si>
  <si>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</si>
  <si>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</si>
  <si>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</si>
  <si>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</si>
  <si>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</si>
  <si>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</si>
  <si>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</si>
  <si>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</si>
  <si>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</si>
  <si>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</si>
  <si>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</si>
  <si>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</si>
  <si>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</si>
  <si>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</si>
  <si>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</si>
  <si>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</si>
  <si>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</si>
  <si>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</si>
  <si>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</si>
  <si>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</si>
  <si>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</si>
  <si>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</si>
  <si>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</si>
  <si>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</si>
  <si>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</si>
  <si>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</si>
  <si>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</si>
  <si>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</si>
  <si>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</si>
  <si>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</si>
  <si>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</si>
  <si>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</si>
  <si>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</si>
  <si>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</si>
  <si>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</si>
  <si>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</si>
  <si>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</si>
  <si>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</si>
  <si>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</si>
  <si>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</si>
  <si>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</si>
  <si>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</si>
  <si>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</si>
  <si>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</si>
  <si>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</si>
  <si>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</si>
  <si>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</si>
  <si>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</si>
  <si>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</si>
  <si>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</si>
  <si>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</si>
  <si>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</si>
  <si>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</si>
  <si>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</si>
  <si>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</si>
  <si>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</si>
  <si>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</si>
  <si>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</si>
  <si>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</si>
  <si>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</si>
  <si>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</si>
  <si>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</si>
  <si>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</si>
  <si>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</si>
  <si>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</si>
  <si>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</si>
  <si>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</si>
  <si>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</si>
  <si>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</si>
  <si>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</si>
  <si>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</si>
  <si>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</si>
  <si>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</si>
  <si>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</si>
  <si>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</si>
  <si>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</si>
  <si>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</si>
  <si>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</si>
  <si>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</si>
  <si>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</si>
  <si>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</si>
  <si>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</si>
  <si>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</si>
  <si>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</si>
  <si>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</si>
  <si>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</si>
  <si>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</si>
  <si>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</si>
  <si>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</si>
  <si>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</si>
  <si>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</si>
  <si>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</si>
  <si>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</si>
  <si>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</si>
  <si>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</si>
  <si>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</si>
  <si>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</si>
  <si>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</si>
  <si>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</si>
  <si>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</si>
  <si>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</si>
  <si>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</si>
  <si>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</si>
  <si>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</si>
  <si>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</si>
  <si>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</si>
  <si>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</si>
  <si>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</si>
  <si>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</si>
  <si>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</si>
  <si>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</si>
  <si>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</si>
  <si>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</si>
  <si>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</si>
  <si>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</si>
  <si>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</si>
  <si>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</si>
  <si>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</si>
  <si>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</si>
  <si>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</si>
  <si>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</si>
  <si>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</si>
  <si>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</si>
  <si>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</si>
  <si>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</si>
  <si>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</si>
  <si>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</si>
  <si>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</si>
  <si>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</si>
  <si>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</si>
  <si>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</si>
  <si>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</si>
  <si>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</si>
  <si>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</si>
  <si>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</si>
  <si>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</si>
  <si>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</si>
  <si>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</si>
  <si>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</si>
  <si>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</si>
  <si>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</si>
  <si>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</si>
  <si>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</si>
  <si>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</si>
  <si>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</si>
  <si>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</si>
  <si>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</si>
  <si>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</si>
  <si>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</si>
  <si>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</si>
  <si>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</si>
  <si>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</si>
  <si>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</si>
  <si>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</si>
  <si>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</si>
  <si>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</si>
  <si>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</si>
  <si>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</si>
  <si>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</si>
  <si>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</si>
  <si>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</si>
  <si>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</si>
  <si>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</si>
  <si>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</si>
  <si>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</si>
  <si>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</si>
  <si>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</si>
  <si>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</si>
  <si>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</si>
  <si>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</si>
  <si>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</si>
  <si>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</si>
  <si>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</si>
  <si>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</si>
  <si>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</si>
  <si>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</si>
  <si>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</si>
  <si>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</si>
  <si>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</si>
  <si>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</si>
  <si>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</si>
  <si>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</si>
  <si>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</si>
  <si>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</si>
  <si>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</si>
  <si>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</si>
  <si>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</si>
  <si>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</si>
  <si>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</si>
  <si>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</si>
  <si>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</si>
  <si>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</si>
  <si>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</si>
  <si>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</si>
  <si>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</si>
  <si>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</si>
  <si>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</si>
  <si>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</si>
  <si>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</si>
  <si>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</si>
  <si>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</si>
  <si>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</si>
  <si>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</si>
  <si>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</si>
  <si>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</si>
  <si>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</si>
  <si>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</si>
  <si>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</si>
  <si>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</si>
  <si>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</si>
  <si>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</si>
  <si>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</si>
  <si>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</si>
  <si>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</si>
  <si>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</si>
  <si>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</si>
  <si>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</si>
  <si>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</si>
  <si>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</si>
  <si>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</si>
  <si>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</si>
  <si>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</si>
  <si>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</si>
  <si>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</si>
  <si>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</si>
  <si>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</si>
  <si>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</si>
  <si>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</si>
  <si>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</si>
  <si>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</si>
  <si>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</si>
  <si>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</si>
  <si>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</si>
  <si>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</si>
  <si>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</si>
  <si>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</si>
  <si>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</si>
  <si>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</si>
  <si>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</si>
  <si>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</si>
  <si>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</si>
  <si>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</si>
  <si>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</si>
  <si>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</si>
  <si>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</si>
  <si>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</si>
  <si>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</si>
  <si>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</si>
  <si>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</si>
  <si>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</si>
  <si>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</si>
  <si>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</si>
  <si>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</si>
  <si>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</si>
  <si>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</si>
  <si>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</si>
  <si>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</si>
  <si>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</si>
  <si>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</si>
  <si>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</si>
  <si>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</si>
  <si>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</si>
  <si>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</si>
  <si>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</si>
  <si>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</si>
  <si>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</si>
  <si>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</si>
  <si>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</si>
  <si>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</si>
  <si>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</si>
  <si>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</si>
  <si>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</si>
  <si>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</si>
  <si>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</si>
  <si>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</si>
  <si>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</si>
  <si>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</si>
  <si>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</si>
  <si>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</si>
  <si>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</si>
  <si>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</si>
  <si>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</si>
  <si>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</si>
  <si>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</si>
  <si>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</si>
  <si>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</si>
  <si>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</si>
  <si>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</si>
  <si>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</si>
  <si>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</si>
  <si>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</si>
  <si>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</si>
  <si>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</si>
  <si>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</si>
  <si>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</si>
  <si>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</si>
  <si>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</si>
  <si>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</si>
  <si>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</si>
  <si>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</si>
  <si>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</si>
  <si>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</si>
  <si>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</si>
  <si>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</si>
  <si>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</si>
  <si>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</si>
  <si>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</si>
  <si>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</si>
  <si>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</si>
  <si>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</si>
  <si>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</si>
  <si>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</si>
  <si>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</si>
  <si>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</si>
  <si>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</si>
  <si>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</si>
  <si>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</si>
  <si>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</si>
  <si>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</si>
  <si>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</si>
  <si>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</si>
  <si>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</si>
  <si>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</si>
  <si>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</si>
  <si>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</si>
  <si>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</si>
  <si>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</si>
  <si>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</si>
  <si>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</si>
  <si>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</si>
  <si>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</si>
  <si>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</si>
  <si>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</si>
  <si>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</si>
  <si>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</si>
  <si>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</si>
  <si>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</si>
  <si>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</si>
  <si>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</si>
  <si>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</si>
  <si>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</si>
  <si>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</si>
  <si>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</si>
  <si>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</si>
  <si>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</si>
  <si>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</si>
  <si>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</si>
  <si>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</si>
  <si>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</si>
  <si>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</si>
  <si>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</si>
  <si>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</si>
  <si>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</si>
  <si>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</si>
  <si>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</si>
  <si>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</si>
  <si>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</si>
  <si>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</si>
  <si>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</si>
  <si>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</si>
  <si>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</si>
  <si>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</si>
  <si>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</si>
  <si>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</si>
  <si>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</si>
  <si>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</si>
  <si>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</si>
  <si>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</si>
  <si>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</si>
  <si>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</si>
  <si>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</si>
  <si>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</si>
  <si>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</si>
  <si>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</si>
  <si>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</si>
  <si>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</si>
  <si>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</si>
  <si>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</si>
  <si>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</si>
  <si>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</si>
  <si>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</si>
  <si>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</si>
  <si>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</si>
  <si>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</si>
  <si>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</si>
  <si>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</si>
  <si>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</si>
  <si>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</si>
  <si>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</si>
  <si>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</si>
  <si>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</si>
  <si>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</si>
  <si>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</si>
  <si>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</si>
  <si>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</si>
  <si>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</si>
  <si>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</si>
  <si>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</si>
  <si>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</si>
  <si>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</si>
  <si>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</si>
  <si>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</si>
  <si>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</si>
  <si>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</si>
  <si>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</si>
  <si>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</si>
  <si>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</si>
  <si>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</si>
  <si>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</si>
  <si>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</si>
  <si>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</si>
  <si>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</si>
  <si>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</si>
  <si>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</si>
  <si>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</si>
  <si>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</si>
  <si>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</si>
  <si>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</si>
  <si>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</si>
  <si>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</si>
  <si>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</si>
  <si>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</si>
  <si>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</si>
  <si>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</si>
  <si>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</si>
  <si>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</si>
  <si>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</si>
  <si>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</si>
  <si>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</si>
  <si>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</si>
  <si>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</si>
  <si>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</si>
  <si>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</si>
  <si>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</si>
  <si>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</si>
  <si>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</si>
  <si>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</si>
  <si>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</si>
  <si>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</si>
  <si>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</si>
  <si>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</si>
  <si>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</si>
  <si>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</si>
  <si>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</si>
  <si>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</si>
  <si>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</si>
  <si>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</si>
  <si>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</si>
  <si>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</si>
  <si>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</si>
  <si>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</si>
  <si>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</si>
  <si>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</si>
  <si>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</si>
  <si>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</si>
  <si>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</si>
  <si>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</si>
  <si>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</si>
  <si>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</si>
  <si>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</si>
  <si>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</si>
  <si>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</si>
  <si>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</si>
  <si>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</si>
  <si>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</si>
  <si>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</si>
  <si>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</si>
  <si>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</si>
  <si>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</si>
  <si>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</si>
  <si>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</si>
  <si>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</si>
  <si>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</si>
  <si>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</si>
  <si>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</si>
  <si>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</si>
  <si>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</si>
  <si>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</si>
  <si>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</si>
  <si>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</si>
  <si>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</si>
  <si>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</si>
  <si>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</si>
  <si>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</si>
  <si>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</si>
  <si>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</si>
  <si>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</si>
  <si>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</si>
  <si>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</si>
  <si>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</si>
  <si>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</si>
  <si>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</si>
  <si>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</si>
  <si>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</si>
  <si>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</si>
  <si>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</si>
  <si>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</si>
  <si>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</si>
  <si>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</si>
  <si>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</si>
  <si>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</si>
  <si>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</si>
  <si>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</si>
  <si>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</si>
  <si>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</si>
  <si>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</si>
  <si>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</si>
  <si>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</si>
  <si>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</si>
  <si>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</si>
  <si>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</si>
  <si>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</si>
  <si>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</si>
  <si>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</si>
  <si>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</si>
  <si>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</si>
  <si>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</si>
  <si>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</si>
  <si>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</si>
  <si>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</si>
  <si>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</si>
  <si>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</si>
  <si>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</si>
  <si>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</si>
  <si>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</si>
  <si>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</si>
  <si>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</si>
  <si>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</si>
  <si>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</si>
  <si>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</si>
  <si>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</si>
  <si>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</si>
  <si>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</si>
  <si>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</si>
  <si>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</si>
  <si>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</si>
  <si>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</si>
  <si>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</si>
  <si>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</si>
  <si>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</si>
  <si>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</si>
  <si>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</si>
  <si>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</si>
  <si>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</si>
  <si>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</si>
  <si>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</si>
  <si>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</si>
  <si>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</si>
  <si>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</si>
  <si>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</si>
  <si>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</si>
  <si>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</si>
  <si>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</si>
  <si>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</si>
  <si>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</si>
  <si>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</si>
  <si>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</si>
  <si>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</si>
  <si>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</si>
  <si>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</si>
  <si>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</si>
  <si>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</si>
  <si>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</si>
  <si>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</si>
  <si>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</si>
  <si>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</si>
  <si>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</si>
  <si>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</si>
  <si>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</si>
  <si>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</si>
  <si>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</si>
  <si>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</si>
  <si>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</si>
  <si>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</si>
  <si>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</si>
  <si>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</si>
  <si>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</si>
  <si>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</si>
  <si>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</si>
  <si>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</si>
  <si>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</si>
  <si>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</si>
  <si>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</si>
  <si>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</si>
  <si>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</si>
  <si>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</si>
  <si>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</si>
  <si>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</si>
  <si>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</si>
  <si>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</si>
  <si>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</si>
  <si>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</si>
  <si>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</si>
  <si>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</si>
  <si>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</si>
  <si>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</si>
  <si>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</si>
  <si>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</si>
  <si>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</si>
  <si>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</si>
  <si>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</si>
  <si>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</si>
  <si>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</si>
  <si>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</si>
  <si>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</si>
  <si>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</si>
  <si>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</si>
  <si>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</si>
  <si>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</si>
  <si>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</si>
  <si>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</si>
  <si>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</si>
  <si>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</si>
  <si>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</si>
  <si>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</si>
  <si>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</si>
  <si>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</si>
  <si>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</si>
  <si>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</si>
  <si>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</si>
  <si>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</si>
  <si>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</si>
  <si>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</si>
  <si>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</si>
  <si>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</si>
  <si>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</si>
  <si>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</si>
  <si>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</si>
  <si>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</si>
  <si>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</si>
  <si>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</si>
  <si>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</si>
  <si>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</si>
  <si>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</si>
  <si>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</si>
  <si>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</si>
  <si>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</si>
  <si>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</si>
  <si>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</si>
  <si>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</si>
  <si>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</si>
  <si>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</si>
  <si>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</si>
  <si>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</si>
  <si>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</si>
  <si>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</si>
  <si>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</si>
  <si>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</si>
  <si>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</si>
  <si>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</si>
  <si>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</si>
  <si>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</si>
  <si>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</si>
  <si>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</si>
  <si>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</si>
  <si>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</si>
  <si>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</si>
  <si>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</si>
  <si>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</si>
  <si>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</si>
  <si>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</si>
  <si>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</si>
  <si>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</si>
  <si>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</si>
  <si>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</si>
  <si>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</si>
  <si>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</si>
  <si>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</si>
  <si>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</si>
  <si>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</si>
  <si>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</si>
  <si>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</si>
  <si>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</si>
  <si>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</si>
  <si>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</si>
  <si>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</si>
  <si>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</si>
  <si>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</si>
  <si>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</si>
  <si>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</si>
  <si>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</si>
  <si>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</si>
  <si>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</si>
  <si>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</si>
  <si>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</si>
  <si>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</si>
  <si>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</si>
  <si>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</si>
  <si>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</si>
  <si>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</si>
  <si>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</si>
  <si>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</si>
  <si>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</si>
  <si>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</si>
  <si>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</si>
  <si>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</si>
  <si>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</si>
  <si>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</si>
  <si>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</si>
  <si>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</si>
  <si>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</si>
  <si>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</si>
  <si>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</si>
  <si>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</si>
  <si>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</si>
  <si>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</si>
  <si>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</si>
  <si>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</si>
  <si>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</si>
  <si>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</si>
  <si>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</si>
  <si>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</si>
  <si>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</si>
  <si>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</si>
  <si>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</si>
  <si>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</si>
  <si>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</si>
  <si>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</si>
  <si>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</si>
  <si>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</si>
  <si>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</si>
  <si>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</si>
  <si>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</si>
  <si>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</si>
  <si>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</si>
  <si>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</si>
  <si>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</si>
  <si>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</si>
  <si>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</si>
  <si>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</si>
  <si>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</si>
  <si>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</si>
  <si>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</si>
  <si>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</si>
  <si>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</si>
  <si>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</si>
  <si>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</si>
  <si>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</si>
  <si>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</si>
  <si>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</si>
  <si>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</si>
  <si>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</si>
  <si>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</si>
  <si>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</si>
  <si>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</si>
  <si>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</si>
  <si>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</si>
  <si>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</si>
  <si>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</si>
  <si>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</si>
  <si>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</si>
  <si>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</si>
  <si>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</si>
  <si>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</si>
  <si>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</si>
  <si>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</si>
  <si>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</si>
  <si>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</si>
  <si>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</si>
  <si>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</si>
  <si>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</si>
  <si>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</si>
  <si>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</si>
  <si>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</si>
  <si>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</si>
  <si>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</si>
  <si>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</si>
  <si>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</si>
  <si>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</si>
  <si>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</si>
  <si>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</si>
  <si>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</si>
  <si>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</si>
  <si>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</si>
  <si>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</si>
  <si>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</si>
  <si>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</si>
  <si>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</si>
  <si>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</si>
  <si>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</si>
  <si>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</si>
  <si>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</si>
  <si>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</si>
  <si>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</si>
  <si>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</si>
  <si>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</si>
  <si>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</si>
  <si>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</si>
  <si>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</si>
  <si>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</si>
  <si>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</si>
  <si>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</si>
  <si>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</si>
  <si>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</si>
  <si>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</si>
  <si>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</si>
  <si>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</si>
  <si>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</si>
  <si>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</si>
  <si>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</si>
  <si>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</si>
  <si>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</si>
  <si>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</si>
  <si>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</si>
  <si>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</si>
  <si>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</si>
  <si>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</si>
  <si>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</si>
  <si>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</si>
  <si>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</si>
  <si>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</si>
  <si>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</si>
  <si>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</si>
  <si>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</si>
  <si>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</si>
  <si>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</si>
  <si>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</si>
  <si>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</si>
  <si>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</si>
  <si>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</si>
  <si>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</si>
  <si>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</si>
  <si>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</si>
  <si>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</si>
  <si>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</si>
  <si>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</si>
  <si>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</si>
  <si>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</si>
  <si>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</si>
  <si>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</si>
  <si>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</si>
  <si>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</si>
  <si>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</si>
  <si>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</si>
  <si>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</si>
  <si>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</si>
  <si>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</si>
  <si>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</si>
  <si>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</si>
  <si>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</si>
  <si>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</si>
  <si>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</si>
  <si>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</si>
  <si>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</si>
  <si>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</si>
  <si>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</si>
  <si>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</si>
  <si>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</si>
  <si>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</si>
  <si>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</si>
  <si>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</si>
  <si>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</si>
  <si>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</si>
  <si>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</si>
  <si>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</si>
  <si>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</si>
  <si>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</si>
  <si>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</si>
  <si>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</si>
  <si>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</si>
  <si>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</si>
  <si>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</si>
  <si>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</si>
  <si>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</si>
  <si>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</si>
  <si>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</si>
  <si>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</si>
  <si>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</si>
  <si>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</si>
  <si>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</si>
  <si>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</si>
  <si>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</si>
  <si>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</si>
  <si>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</si>
  <si>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</si>
  <si>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</si>
  <si>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</si>
  <si>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</si>
  <si>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</si>
  <si>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</si>
  <si>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</si>
  <si>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</si>
  <si>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</si>
  <si>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</si>
  <si>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</si>
  <si>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</si>
  <si>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</si>
  <si>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</si>
  <si>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</si>
  <si>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</si>
  <si>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</si>
  <si>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</si>
  <si>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</si>
  <si>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</si>
  <si>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</si>
  <si>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</si>
  <si>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</si>
  <si>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</si>
  <si>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</si>
  <si>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</si>
  <si>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</si>
  <si>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</si>
  <si>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</si>
  <si>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</si>
  <si>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</si>
  <si>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</si>
  <si>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</si>
  <si>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</si>
  <si>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</si>
  <si>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</si>
  <si>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</si>
  <si>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</si>
  <si>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</si>
  <si>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</si>
  <si>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</si>
  <si>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</si>
  <si>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</si>
  <si>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</si>
  <si>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</si>
  <si>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</si>
  <si>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</si>
  <si>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</si>
  <si>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</si>
  <si>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</si>
  <si>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</si>
  <si>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</si>
  <si>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</si>
  <si>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</si>
  <si>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</si>
  <si>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</si>
  <si>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</si>
  <si>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</si>
  <si>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</si>
  <si>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</si>
  <si>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</si>
  <si>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</si>
  <si>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</si>
  <si>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</si>
  <si>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</si>
  <si>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</si>
  <si>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</si>
  <si>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</si>
  <si>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</si>
  <si>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</si>
  <si>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</si>
  <si>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</si>
  <si>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</si>
  <si>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</si>
  <si>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</si>
  <si>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</si>
  <si>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</si>
  <si>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</si>
  <si>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</si>
  <si>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</si>
  <si>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</si>
  <si>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</si>
  <si>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</si>
  <si>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</si>
  <si>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</si>
  <si>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</si>
  <si>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</si>
  <si>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</si>
  <si>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</si>
  <si>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</si>
  <si>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</si>
  <si>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</si>
  <si>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</si>
  <si>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</si>
  <si>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</si>
  <si>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</si>
  <si>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</si>
  <si>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</si>
  <si>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</si>
  <si>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</si>
  <si>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</si>
  <si>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</si>
  <si>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</si>
  <si>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</si>
  <si>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</si>
  <si>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</si>
  <si>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</si>
  <si>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</si>
  <si>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</si>
  <si>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</si>
  <si>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</si>
  <si>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</si>
  <si>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</si>
  <si>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</si>
  <si>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</si>
  <si>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</si>
  <si>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</si>
  <si>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</si>
  <si>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</si>
  <si>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</si>
  <si>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</si>
  <si>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</si>
  <si>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</si>
  <si>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</si>
  <si>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</si>
  <si>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</si>
  <si>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</si>
  <si>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</si>
  <si>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</si>
  <si>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</si>
  <si>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</si>
  <si>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</si>
  <si>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</si>
  <si>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</si>
  <si>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</si>
  <si>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</si>
  <si>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</si>
  <si>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</si>
  <si>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</si>
  <si>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</si>
  <si>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</si>
  <si>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</si>
  <si>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</si>
  <si>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</si>
  <si>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</si>
  <si>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</si>
  <si>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</si>
  <si>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</si>
  <si>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</si>
  <si>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</si>
  <si>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</si>
  <si>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</si>
  <si>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</si>
  <si>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</si>
  <si>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</si>
  <si>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</si>
  <si>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</si>
  <si>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</si>
  <si>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</si>
  <si>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</si>
  <si>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</si>
  <si>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</si>
  <si>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</si>
  <si>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</si>
  <si>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</si>
  <si>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</si>
  <si>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</si>
  <si>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</si>
  <si>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</si>
  <si>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</si>
  <si>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</si>
  <si>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</si>
  <si>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</si>
  <si>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</si>
  <si>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</si>
  <si>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</si>
  <si>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</si>
  <si>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</si>
  <si>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</si>
  <si>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</si>
  <si>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</si>
  <si>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</si>
  <si>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</si>
  <si>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</si>
  <si>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</si>
  <si>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</si>
  <si>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</si>
  <si>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</si>
  <si>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</si>
  <si>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</si>
  <si>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</si>
  <si>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</si>
  <si>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</si>
  <si>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</si>
  <si>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</si>
  <si>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</si>
  <si>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</si>
  <si>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</si>
  <si>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</si>
  <si>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</si>
  <si>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</si>
  <si>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</si>
  <si>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</si>
  <si>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</si>
  <si>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</si>
  <si>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</si>
  <si>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</si>
  <si>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</si>
  <si>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</si>
  <si>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</si>
  <si>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</si>
  <si>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</si>
  <si>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</si>
  <si>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</si>
  <si>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</si>
  <si>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</si>
  <si>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</si>
  <si>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</si>
  <si>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</si>
  <si>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</si>
  <si>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</si>
  <si>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</si>
  <si>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</si>
  <si>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</si>
  <si>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</si>
  <si>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</si>
  <si>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</si>
  <si>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</si>
  <si>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</si>
  <si>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</si>
  <si>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</si>
  <si>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</si>
  <si>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</si>
  <si>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</si>
  <si>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</si>
  <si>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</si>
  <si>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</si>
  <si>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</si>
  <si>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</si>
  <si>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</si>
  <si>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</si>
  <si>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</si>
  <si>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</si>
  <si>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</si>
  <si>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</si>
  <si>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</si>
  <si>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</si>
  <si>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</si>
  <si>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</si>
  <si>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</si>
  <si>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</si>
  <si>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</si>
  <si>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</si>
  <si>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</si>
  <si>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</si>
  <si>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</si>
  <si>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</si>
  <si>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</si>
  <si>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</si>
  <si>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</si>
  <si>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</si>
  <si>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</si>
  <si>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</si>
  <si>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</si>
  <si>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</si>
  <si>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</si>
  <si>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</si>
  <si>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</si>
  <si>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</si>
  <si>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</si>
  <si>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</si>
  <si>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</si>
  <si>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</si>
  <si>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</si>
  <si>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</si>
  <si>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</si>
  <si>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</si>
  <si>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</si>
  <si>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</si>
  <si>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</si>
  <si>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</si>
  <si>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</si>
  <si>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</si>
  <si>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</si>
  <si>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</si>
  <si>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</si>
  <si>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</si>
  <si>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</si>
  <si>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</si>
  <si>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</si>
  <si>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</si>
  <si>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</si>
  <si>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</si>
  <si>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</si>
  <si>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</si>
  <si>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</si>
  <si>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</si>
  <si>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</si>
  <si>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</si>
  <si>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</si>
  <si>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</si>
  <si>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</si>
  <si>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</si>
  <si>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</si>
  <si>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</si>
  <si>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</si>
  <si>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</si>
  <si>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</si>
  <si>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</si>
  <si>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</si>
  <si>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</si>
  <si>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</si>
  <si>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</si>
  <si>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</si>
  <si>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</si>
  <si>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</si>
  <si>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</si>
  <si>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</si>
  <si>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</si>
  <si>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</si>
  <si>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</si>
  <si>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</si>
  <si>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</si>
  <si>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</si>
  <si>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</si>
  <si>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</si>
  <si>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</si>
  <si>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</si>
  <si>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</si>
  <si>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</si>
  <si>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</si>
  <si>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</si>
  <si>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</si>
  <si>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</si>
  <si>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</si>
  <si>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</si>
  <si>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</si>
  <si>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</si>
  <si>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</si>
  <si>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</si>
  <si>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</si>
  <si>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</si>
  <si>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</si>
  <si>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</si>
  <si>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</si>
  <si>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</si>
  <si>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</si>
  <si>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</si>
  <si>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</si>
  <si>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</si>
  <si>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</si>
  <si>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</si>
  <si>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</si>
  <si>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</si>
  <si>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</si>
  <si>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</si>
  <si>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</si>
  <si>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</si>
  <si>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</si>
  <si>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</si>
  <si>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</si>
  <si>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</si>
  <si>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</si>
  <si>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</si>
  <si>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</si>
  <si>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</si>
  <si>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</si>
  <si>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</si>
  <si>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</si>
  <si>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</si>
  <si>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</si>
  <si>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</si>
  <si>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</si>
  <si>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</si>
  <si>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</si>
  <si>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</si>
  <si>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</si>
  <si>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</si>
  <si>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</si>
  <si>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</si>
  <si>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</si>
  <si>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</si>
  <si>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</si>
  <si>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</si>
  <si>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</si>
  <si>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</si>
  <si>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</si>
  <si>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</si>
  <si>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</si>
  <si>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</si>
  <si>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</si>
  <si>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</si>
  <si>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</si>
  <si>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</si>
  <si>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</si>
  <si>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</si>
  <si>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</si>
  <si>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</si>
  <si>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</si>
  <si>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</si>
  <si>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</si>
  <si>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</si>
  <si>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</si>
  <si>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</si>
  <si>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</si>
  <si>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</si>
  <si>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</si>
  <si>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</si>
  <si>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</si>
  <si>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</si>
  <si>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</si>
  <si>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</si>
  <si>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</si>
  <si>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</si>
  <si>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</si>
  <si>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</si>
  <si>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</si>
  <si>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</si>
  <si>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</si>
  <si>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</si>
  <si>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</si>
  <si>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</si>
  <si>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</si>
  <si>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</si>
  <si>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</si>
  <si>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</si>
  <si>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</si>
  <si>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</si>
  <si>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</si>
  <si>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</si>
  <si>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</si>
  <si>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</si>
  <si>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</si>
  <si>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</si>
  <si>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</si>
  <si>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</si>
  <si>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</si>
  <si>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</si>
  <si>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</si>
  <si>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</si>
  <si>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</si>
  <si>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</si>
  <si>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</si>
  <si>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</si>
  <si>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</si>
  <si>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</si>
  <si>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</si>
  <si>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</si>
  <si>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</si>
  <si>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</si>
  <si>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</si>
  <si>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</si>
  <si>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</si>
  <si>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</si>
  <si>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</si>
  <si>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</si>
  <si>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</si>
  <si>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</si>
  <si>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</si>
  <si>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</si>
  <si>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</si>
  <si>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</si>
  <si>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</si>
  <si>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</si>
  <si>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</si>
  <si>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</si>
  <si>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</si>
  <si>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</si>
  <si>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</si>
  <si>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</si>
  <si>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</si>
  <si>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</si>
  <si>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</si>
  <si>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</si>
  <si>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</si>
  <si>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</si>
  <si>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</si>
  <si>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</si>
  <si>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</si>
  <si>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</si>
  <si>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</si>
  <si>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</si>
  <si>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</si>
  <si>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</si>
  <si>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</si>
  <si>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</si>
  <si>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</si>
  <si>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</si>
  <si>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</si>
  <si>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</si>
  <si>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</si>
  <si>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</si>
  <si>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</si>
  <si>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</si>
  <si>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</si>
  <si>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</si>
  <si>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</si>
  <si>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</si>
  <si>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</si>
  <si>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</si>
  <si>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</si>
  <si>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</si>
  <si>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</si>
  <si>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</si>
  <si>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</si>
  <si>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</si>
  <si>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</si>
  <si>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</si>
  <si>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</si>
  <si>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</si>
  <si>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</si>
  <si>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</si>
  <si>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</si>
  <si>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</si>
  <si>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</si>
  <si>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</si>
  <si>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</si>
  <si>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</si>
  <si>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</si>
  <si>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</si>
  <si>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</si>
  <si>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</si>
  <si>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</si>
  <si>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</si>
  <si>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</si>
  <si>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</si>
  <si>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</si>
  <si>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</si>
  <si>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</si>
  <si>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</si>
  <si>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</si>
  <si>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</si>
  <si>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</si>
  <si>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</si>
  <si>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</si>
  <si>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</si>
  <si>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</si>
  <si>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</si>
  <si>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</si>
  <si>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</si>
  <si>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</si>
  <si>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</si>
  <si>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</si>
  <si>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</si>
  <si>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</si>
  <si>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</si>
  <si>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</si>
  <si>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</si>
  <si>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</si>
  <si>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</si>
  <si>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</si>
  <si>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</si>
  <si>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</si>
  <si>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</si>
  <si>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</si>
  <si>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</si>
  <si>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</si>
  <si>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</si>
  <si>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</si>
  <si>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</si>
  <si>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</si>
  <si>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</si>
  <si>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</si>
  <si>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</si>
  <si>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</si>
  <si>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</si>
  <si>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</si>
  <si>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</si>
  <si>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</si>
  <si>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</si>
  <si>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</si>
  <si>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</si>
  <si>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</si>
  <si>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</si>
  <si>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</si>
  <si>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</si>
  <si>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</si>
  <si>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</si>
  <si>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</si>
  <si>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</si>
  <si>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</si>
  <si>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</si>
  <si>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</si>
  <si>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</si>
  <si>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</si>
  <si>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</si>
  <si>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</si>
  <si>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</si>
  <si>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</si>
  <si>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</si>
  <si>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</si>
  <si>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</si>
  <si>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</si>
  <si>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</si>
  <si>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</si>
  <si>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</si>
  <si>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</si>
  <si>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</si>
  <si>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</si>
  <si>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</si>
  <si>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</si>
  <si>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</si>
  <si>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</si>
  <si>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</si>
  <si>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</si>
  <si>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</si>
  <si>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</si>
  <si>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</si>
  <si>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</si>
  <si>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</si>
  <si>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</si>
  <si>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</si>
  <si>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</si>
  <si>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</si>
  <si>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</si>
  <si>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</si>
  <si>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</si>
  <si>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</si>
  <si>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</si>
  <si>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</si>
  <si>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</si>
  <si>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</si>
  <si>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</si>
  <si>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</si>
  <si>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</si>
  <si>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</si>
  <si>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</si>
  <si>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</si>
  <si>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</si>
  <si>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</si>
  <si>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</si>
  <si>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</si>
  <si>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</si>
  <si>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</si>
  <si>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</si>
  <si>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</si>
  <si>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</si>
  <si>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</si>
  <si>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</si>
  <si>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</si>
  <si>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</si>
  <si>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</si>
  <si>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</si>
  <si>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</si>
  <si>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</si>
  <si>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</si>
  <si>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</si>
  <si>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</si>
  <si>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</si>
  <si>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</si>
  <si>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</si>
  <si>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</si>
  <si>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</si>
  <si>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</si>
  <si>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</si>
  <si>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</si>
  <si>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</si>
  <si>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</si>
  <si>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</si>
  <si>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</si>
  <si>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</si>
  <si>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</si>
  <si>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</si>
  <si>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</si>
  <si>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</si>
  <si>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</si>
  <si>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</si>
  <si>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</si>
  <si>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</si>
  <si>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</si>
  <si>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</si>
  <si>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</si>
  <si>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</si>
  <si>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</si>
  <si>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</si>
  <si>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</si>
  <si>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</si>
  <si>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</si>
  <si>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</si>
  <si>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</si>
  <si>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</si>
  <si>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</si>
  <si>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</si>
  <si>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</si>
  <si>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</si>
  <si>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</si>
  <si>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</si>
  <si>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</si>
  <si>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</si>
  <si>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</si>
  <si>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</si>
  <si>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</si>
  <si>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</si>
  <si>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</si>
  <si>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</si>
  <si>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</si>
  <si>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</si>
  <si>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</si>
  <si>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</si>
  <si>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</si>
  <si>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</si>
  <si>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</si>
  <si>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</si>
  <si>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</si>
  <si>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</si>
  <si>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</si>
  <si>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</si>
  <si>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</si>
  <si>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</si>
  <si>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</si>
  <si>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</si>
  <si>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</si>
  <si>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</si>
  <si>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</si>
  <si>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</si>
  <si>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</si>
  <si>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</si>
  <si>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</si>
  <si>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</si>
  <si>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</si>
  <si>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</si>
  <si>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</si>
  <si>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</si>
  <si>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</si>
  <si>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</si>
  <si>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</si>
  <si>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</si>
  <si>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</si>
  <si>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</si>
  <si>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</si>
  <si>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</si>
  <si>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</si>
  <si>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</si>
  <si>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</si>
  <si>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</si>
  <si>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</si>
  <si>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</si>
  <si>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</si>
  <si>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</si>
  <si>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</si>
  <si>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</si>
  <si>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</si>
  <si>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</si>
  <si>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</si>
  <si>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</si>
  <si>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</si>
  <si>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</si>
  <si>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</si>
  <si>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</si>
  <si>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</si>
  <si>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</si>
  <si>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</si>
  <si>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</si>
  <si>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</si>
  <si>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</si>
  <si>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</si>
  <si>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</si>
  <si>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</si>
  <si>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</si>
  <si>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</si>
  <si>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</si>
  <si>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</si>
  <si>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</si>
  <si>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</si>
  <si>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</si>
  <si>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</si>
  <si>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</si>
  <si>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</si>
  <si>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</si>
  <si>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</si>
  <si>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</si>
  <si>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</si>
  <si>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</si>
  <si>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</si>
  <si>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</si>
  <si>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</si>
  <si>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</si>
  <si>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</si>
  <si>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</si>
  <si>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</si>
  <si>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</si>
  <si>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</si>
  <si>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</si>
  <si>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</si>
  <si>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</si>
  <si>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</si>
  <si>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</si>
  <si>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</si>
  <si>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</si>
  <si>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</si>
  <si>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</si>
  <si>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</si>
  <si>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</si>
  <si>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</si>
  <si>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</si>
  <si>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</si>
  <si>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</si>
  <si>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</si>
  <si>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</si>
  <si>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</si>
  <si>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</si>
  <si>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</si>
  <si>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</si>
  <si>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</si>
  <si>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</si>
  <si>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</si>
  <si>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</si>
  <si>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</si>
  <si>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</si>
  <si>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</si>
  <si>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</si>
  <si>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</si>
  <si>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</si>
  <si>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</si>
  <si>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</si>
  <si>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</si>
  <si>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</si>
  <si>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</si>
  <si>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</si>
  <si>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</si>
  <si>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</si>
  <si>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</si>
  <si>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</si>
  <si>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</si>
  <si>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</si>
  <si>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</si>
  <si>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</si>
  <si>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</si>
  <si>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</si>
  <si>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</si>
  <si>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</si>
  <si>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</si>
  <si>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</si>
  <si>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</si>
  <si>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</si>
  <si>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</si>
  <si>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</si>
  <si>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</si>
  <si>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</si>
  <si>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</si>
  <si>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</si>
  <si>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</si>
  <si>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</si>
  <si>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</si>
  <si>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</si>
  <si>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</si>
  <si>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</si>
  <si>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</si>
  <si>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</si>
  <si>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</si>
  <si>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</si>
  <si>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</si>
  <si>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</si>
  <si>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</si>
  <si>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</si>
  <si>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</si>
  <si>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</si>
  <si>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</si>
  <si>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</si>
  <si>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</si>
  <si>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</si>
  <si>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</si>
  <si>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</si>
  <si>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</si>
  <si>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</si>
  <si>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</si>
  <si>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</si>
  <si>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</si>
  <si>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</si>
  <si>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</si>
  <si>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</si>
  <si>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</si>
  <si>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</si>
  <si>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</si>
  <si>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</si>
  <si>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</si>
  <si>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</si>
  <si>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</si>
  <si>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</si>
  <si>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</si>
  <si>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</si>
  <si>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</si>
  <si>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</si>
  <si>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</si>
  <si>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</si>
  <si>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</si>
  <si>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</si>
  <si>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</si>
  <si>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</si>
  <si>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</si>
  <si>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</si>
  <si>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</si>
  <si>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</si>
  <si>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</si>
  <si>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</si>
  <si>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</si>
  <si>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</si>
  <si>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</si>
  <si>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</si>
  <si>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</si>
  <si>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</si>
  <si>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</si>
  <si>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</si>
  <si>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</si>
  <si>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</si>
  <si>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</si>
  <si>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</si>
  <si>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</si>
  <si>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</si>
  <si>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</si>
  <si>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</si>
  <si>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</si>
  <si>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</si>
  <si>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</si>
  <si>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</si>
  <si>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</si>
  <si>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</si>
  <si>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</si>
  <si>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</si>
  <si>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</si>
  <si>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</si>
  <si>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</si>
  <si>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</si>
  <si>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</si>
  <si>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</si>
  <si>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</si>
  <si>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</si>
  <si>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</si>
  <si>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</si>
  <si>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</si>
  <si>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</si>
  <si>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</si>
  <si>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</si>
  <si>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</si>
  <si>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</si>
  <si>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</si>
  <si>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</si>
  <si>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</si>
  <si>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</si>
  <si>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</si>
  <si>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</si>
  <si>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</si>
  <si>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</si>
  <si>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</si>
  <si>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</si>
  <si>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</si>
  <si>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</si>
  <si>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</si>
  <si>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</si>
  <si>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</si>
  <si>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</si>
  <si>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</si>
  <si>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</si>
  <si>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</si>
  <si>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</si>
  <si>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</si>
  <si>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</si>
  <si>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</si>
  <si>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</si>
  <si>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</si>
  <si>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</si>
  <si>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</si>
  <si>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</si>
  <si>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</si>
  <si>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</si>
  <si>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</si>
  <si>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</si>
  <si>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</si>
  <si>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</si>
  <si>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</si>
  <si>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</si>
  <si>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</si>
  <si>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</si>
  <si>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</si>
  <si>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</si>
  <si>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</si>
  <si>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</si>
  <si>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</si>
  <si>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</si>
  <si>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</si>
  <si>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</si>
  <si>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</si>
  <si>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</si>
  <si>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</si>
  <si>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</si>
  <si>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</si>
  <si>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</si>
  <si>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</si>
  <si>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</si>
  <si>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</si>
  <si>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</si>
  <si>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</si>
  <si>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</si>
  <si>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</si>
  <si>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</si>
  <si>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</si>
  <si>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</si>
  <si>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</si>
  <si>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</si>
  <si>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</si>
  <si>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</si>
  <si>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</si>
  <si>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</si>
  <si>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</si>
  <si>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</si>
  <si>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</si>
  <si>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</si>
  <si>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</si>
  <si>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</si>
  <si>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</si>
  <si>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</si>
  <si>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</si>
  <si>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</si>
  <si>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</si>
  <si>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</si>
  <si>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</si>
  <si>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</si>
  <si>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</si>
  <si>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</si>
  <si>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</si>
  <si>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</si>
  <si>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</si>
  <si>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</si>
  <si>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</si>
  <si>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</si>
  <si>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</si>
  <si>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</si>
  <si>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</si>
  <si>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</si>
  <si>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</si>
  <si>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</si>
  <si>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</si>
  <si>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</si>
  <si>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</si>
  <si>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</si>
  <si>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</si>
  <si>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</si>
  <si>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</si>
  <si>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</si>
  <si>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</si>
  <si>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</si>
  <si>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</si>
  <si>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</si>
  <si>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</si>
  <si>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</si>
  <si>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</si>
  <si>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</si>
  <si>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</si>
  <si>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</si>
  <si>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</si>
  <si>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</si>
  <si>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</si>
  <si>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</si>
  <si>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</si>
  <si>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</si>
  <si>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</si>
  <si>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</si>
  <si>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</si>
  <si>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</si>
  <si>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</si>
  <si>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</si>
  <si>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</si>
  <si>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</si>
  <si>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</si>
  <si>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</si>
  <si>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</si>
  <si>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</si>
  <si>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</si>
  <si>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</si>
  <si>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</si>
  <si>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</si>
  <si>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</si>
  <si>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</si>
  <si>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</si>
  <si>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</si>
  <si>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</si>
  <si>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</si>
  <si>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</si>
  <si>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</si>
  <si>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</si>
  <si>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</si>
  <si>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</si>
  <si>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</si>
  <si>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</si>
  <si>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</si>
  <si>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</si>
  <si>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</si>
  <si>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</si>
  <si>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</si>
  <si>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</si>
  <si>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</si>
  <si>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</si>
  <si>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</si>
  <si>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</si>
  <si>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</si>
  <si>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</si>
  <si>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</si>
  <si>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</si>
  <si>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</si>
  <si>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</si>
  <si>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</si>
  <si>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</si>
  <si>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</si>
  <si>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</si>
  <si>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</si>
  <si>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</si>
  <si>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</si>
  <si>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</si>
  <si>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</si>
  <si>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</si>
  <si>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</si>
  <si>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</si>
  <si>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</si>
  <si>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</si>
  <si>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</si>
  <si>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</si>
  <si>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</si>
  <si>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</si>
  <si>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</si>
  <si>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</si>
  <si>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</si>
  <si>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</si>
  <si>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</si>
  <si>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</si>
  <si>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</si>
  <si>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</si>
  <si>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</si>
  <si>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</si>
  <si>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</si>
  <si>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</si>
  <si>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</si>
  <si>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</si>
  <si>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</si>
  <si>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</si>
  <si>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</si>
  <si>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</si>
  <si>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</si>
  <si>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</si>
  <si>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</si>
  <si>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</si>
  <si>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</si>
  <si>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</si>
  <si>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</si>
  <si>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</si>
  <si>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</si>
  <si>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</si>
  <si>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</si>
  <si>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</si>
  <si>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</si>
  <si>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</si>
  <si>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</si>
  <si>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</si>
  <si>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</si>
  <si>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</si>
  <si>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</si>
  <si>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</si>
  <si>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</si>
  <si>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</si>
  <si>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</si>
  <si>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</si>
  <si>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</si>
  <si>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</si>
  <si>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</si>
  <si>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</si>
  <si>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</si>
  <si>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</si>
  <si>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</si>
  <si>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</si>
  <si>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</si>
  <si>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</si>
  <si>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</si>
  <si>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</si>
  <si>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</si>
  <si>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</si>
  <si>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</si>
  <si>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</si>
  <si>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</si>
  <si>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</si>
  <si>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</si>
  <si>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</si>
  <si>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</si>
  <si>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</si>
  <si>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</si>
  <si>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</si>
  <si>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</si>
  <si>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</si>
  <si>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</si>
  <si>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</si>
  <si>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</si>
  <si>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</si>
  <si>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</si>
  <si>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</si>
  <si>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</si>
  <si>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</si>
  <si>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</si>
  <si>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</si>
  <si>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</si>
  <si>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</si>
  <si>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</si>
  <si>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</si>
  <si>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</si>
  <si>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</si>
  <si>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</si>
  <si>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</si>
  <si>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</si>
  <si>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</si>
  <si>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</si>
  <si>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</si>
  <si>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</si>
  <si>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</si>
  <si>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</si>
  <si>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</si>
  <si>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</si>
  <si>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</si>
  <si>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</si>
  <si>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</si>
  <si>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</si>
  <si>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</si>
  <si>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</si>
  <si>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</si>
  <si>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</si>
  <si>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</si>
  <si>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</si>
  <si>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</si>
  <si>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</si>
  <si>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</si>
  <si>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</si>
  <si>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</si>
  <si>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</si>
  <si>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</si>
  <si>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</si>
  <si>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</si>
  <si>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</si>
  <si>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</si>
  <si>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</si>
  <si>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</si>
  <si>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</si>
  <si>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</si>
  <si>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</si>
  <si>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</si>
  <si>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</si>
  <si>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</si>
  <si>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</si>
  <si>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</si>
  <si>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</si>
  <si>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</si>
  <si>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</si>
  <si>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</si>
  <si>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</si>
  <si>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</si>
  <si>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</si>
  <si>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</si>
  <si>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</si>
  <si>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</si>
  <si>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</si>
  <si>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</si>
  <si>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</si>
  <si>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</si>
  <si>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</si>
  <si>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</si>
  <si>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</si>
  <si>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</si>
  <si>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</si>
  <si>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</si>
  <si>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</si>
  <si>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</si>
  <si>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</si>
  <si>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</si>
  <si>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</si>
  <si>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</si>
  <si>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</si>
  <si>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</si>
  <si>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</si>
  <si>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</si>
  <si>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</si>
  <si>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</si>
  <si>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</si>
  <si>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</si>
  <si>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</si>
  <si>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</si>
  <si>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</si>
  <si>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</si>
  <si>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</si>
  <si>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</si>
  <si>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</si>
  <si>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</si>
  <si>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</si>
  <si>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</si>
  <si>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</si>
  <si>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</si>
  <si>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</si>
  <si>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</si>
  <si>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</si>
  <si>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</si>
  <si>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</si>
  <si>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</si>
  <si>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</si>
  <si>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</si>
  <si>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</si>
  <si>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</si>
  <si>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</si>
  <si>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</si>
  <si>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</si>
  <si>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</si>
  <si>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</si>
  <si>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</si>
  <si>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</si>
  <si>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</si>
  <si>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</si>
  <si>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</si>
  <si>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</si>
  <si>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</si>
  <si>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</si>
  <si>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</si>
  <si>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</si>
  <si>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</si>
  <si>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</si>
  <si>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</si>
  <si>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</si>
  <si>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</si>
  <si>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</si>
  <si>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</si>
  <si>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</si>
  <si>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</si>
  <si>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</si>
  <si>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</si>
  <si>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</si>
  <si>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</si>
  <si>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</si>
  <si>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</si>
  <si>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</si>
  <si>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</si>
  <si>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</si>
  <si>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</si>
  <si>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</si>
  <si>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</si>
  <si>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</si>
  <si>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</si>
  <si>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</si>
  <si>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</si>
  <si>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</si>
  <si>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</si>
  <si>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</si>
  <si>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</si>
  <si>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</si>
  <si>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</si>
  <si>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</si>
  <si>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</si>
  <si>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</si>
  <si>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</si>
  <si>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</si>
  <si>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</si>
  <si>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</si>
  <si>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</si>
  <si>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</si>
  <si>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</si>
  <si>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</si>
  <si>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</si>
  <si>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</si>
  <si>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</si>
  <si>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</si>
  <si>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</si>
  <si>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</si>
  <si>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</si>
  <si>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</si>
  <si>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</si>
  <si>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</si>
  <si>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</si>
  <si>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</si>
  <si>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</si>
  <si>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</si>
  <si>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</si>
  <si>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</si>
  <si>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</si>
  <si>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</si>
  <si>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</si>
  <si>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</si>
  <si>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</si>
  <si>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</si>
  <si>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</si>
  <si>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</si>
  <si>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</si>
  <si>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</si>
  <si>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</si>
  <si>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</si>
  <si>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</si>
  <si>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</si>
  <si>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</si>
  <si>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</si>
  <si>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</si>
  <si>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</si>
  <si>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</si>
  <si>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</si>
  <si>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</si>
  <si>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</si>
  <si>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</si>
  <si>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</si>
  <si>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</si>
  <si>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</si>
  <si>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</si>
  <si>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</si>
  <si>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</si>
  <si>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</si>
  <si>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</si>
  <si>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</si>
  <si>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</si>
  <si>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</si>
  <si>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</si>
  <si>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</si>
  <si>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</si>
  <si>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</si>
  <si>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</si>
  <si>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</si>
  <si>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</si>
  <si>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</si>
  <si>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</si>
  <si>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</si>
  <si>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</si>
  <si>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</si>
  <si>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</si>
  <si>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</si>
  <si>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</si>
  <si>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</si>
  <si>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</si>
  <si>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</si>
  <si>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</si>
  <si>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</si>
  <si>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</si>
  <si>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</si>
  <si>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</si>
  <si>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</si>
  <si>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</si>
  <si>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</si>
  <si>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</si>
  <si>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</si>
  <si>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</si>
  <si>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</si>
  <si>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</si>
  <si>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</si>
  <si>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</si>
  <si>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</si>
  <si>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</si>
  <si>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</si>
  <si>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</si>
  <si>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</si>
  <si>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</si>
  <si>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</si>
  <si>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</si>
  <si>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</si>
  <si>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</si>
  <si>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</si>
  <si>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</si>
  <si>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</si>
  <si>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</si>
  <si>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</si>
  <si>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</si>
  <si>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</si>
  <si>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</si>
  <si>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</si>
  <si>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</si>
  <si>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</si>
  <si>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</si>
  <si>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</si>
  <si>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</si>
  <si>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</si>
  <si>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</si>
  <si>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</si>
  <si>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</si>
  <si>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</si>
  <si>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</si>
  <si>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</si>
  <si>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</si>
  <si>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</si>
  <si>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</si>
  <si>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</si>
  <si>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</si>
  <si>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</si>
  <si>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</si>
  <si>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</si>
  <si>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</si>
  <si>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</si>
  <si>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</si>
  <si>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</si>
  <si>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</si>
  <si>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</si>
  <si>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</si>
  <si>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</si>
  <si>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</si>
  <si>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</si>
  <si>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</si>
  <si>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</si>
  <si>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</si>
  <si>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</si>
  <si>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</si>
  <si>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</si>
  <si>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</si>
  <si>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</si>
  <si>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</si>
  <si>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</si>
  <si>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</si>
  <si>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</si>
  <si>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</si>
  <si>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</si>
  <si>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</si>
  <si>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</si>
  <si>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</si>
  <si>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</si>
  <si>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</si>
  <si>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</si>
  <si>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</si>
  <si>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</si>
  <si>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</si>
  <si>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</si>
  <si>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</si>
  <si>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</si>
  <si>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</si>
  <si>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</si>
  <si>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</si>
  <si>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</si>
  <si>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</si>
  <si>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</si>
  <si>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</si>
  <si>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</si>
  <si>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</si>
  <si>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</si>
  <si>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</si>
  <si>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</si>
  <si>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</si>
  <si>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</si>
  <si>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</si>
  <si>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</si>
  <si>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</si>
  <si>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</si>
  <si>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</si>
  <si>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</si>
  <si>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</si>
  <si>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</si>
  <si>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</si>
  <si>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</si>
  <si>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</si>
  <si>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</si>
  <si>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</si>
  <si>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</si>
  <si>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</si>
  <si>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</si>
  <si>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</si>
  <si>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</si>
  <si>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</si>
  <si>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</si>
  <si>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</si>
  <si>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</si>
  <si>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</si>
  <si>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</si>
  <si>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</si>
  <si>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</si>
  <si>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</si>
  <si>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</si>
  <si>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</si>
  <si>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</si>
  <si>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</si>
  <si>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</si>
  <si>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</si>
  <si>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</si>
  <si>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</si>
  <si>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</si>
  <si>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</si>
  <si>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</si>
  <si>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</si>
  <si>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</si>
  <si>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</si>
  <si>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</si>
  <si>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</si>
  <si>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</si>
  <si>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</si>
  <si>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</si>
  <si>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</si>
  <si>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</si>
  <si>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</si>
  <si>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</si>
  <si>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</si>
  <si>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</si>
  <si>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</si>
  <si>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</si>
  <si>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</si>
  <si>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</si>
  <si>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</si>
  <si>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</si>
  <si>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</si>
  <si>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</si>
  <si>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</si>
  <si>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</si>
  <si>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</si>
  <si>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</si>
  <si>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</si>
  <si>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</si>
  <si>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</si>
  <si>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</si>
  <si>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</si>
  <si>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</si>
  <si>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</si>
  <si>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</si>
  <si>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</si>
  <si>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</si>
  <si>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</si>
  <si>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</si>
  <si>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</si>
  <si>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</si>
  <si>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</si>
  <si>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</si>
  <si>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</si>
  <si>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</si>
  <si>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</si>
  <si>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</si>
  <si>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</si>
  <si>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</si>
  <si>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</si>
  <si>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</si>
  <si>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</si>
  <si>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</si>
  <si>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</si>
  <si>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</si>
  <si>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</si>
  <si>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</si>
  <si>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</si>
  <si>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</si>
  <si>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</si>
  <si>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</si>
  <si>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</si>
  <si>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</si>
  <si>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</si>
  <si>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</si>
  <si>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</si>
  <si>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</si>
  <si>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</si>
  <si>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</si>
  <si>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</si>
  <si>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</si>
  <si>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</si>
  <si>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</si>
  <si>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</si>
  <si>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</si>
  <si>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</si>
  <si>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</si>
  <si>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</si>
  <si>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</si>
  <si>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</si>
  <si>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</si>
  <si>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</si>
  <si>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</si>
  <si>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</si>
  <si>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</si>
  <si>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</si>
  <si>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</si>
  <si>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</si>
  <si>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</si>
  <si>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</si>
  <si>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</si>
  <si>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</si>
  <si>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</si>
  <si>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</si>
  <si>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</si>
  <si>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</si>
  <si>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</si>
  <si>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</si>
  <si>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</si>
  <si>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</si>
  <si>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</si>
  <si>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</si>
  <si>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</si>
  <si>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</si>
  <si>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</si>
  <si>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</si>
  <si>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</si>
  <si>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</si>
  <si>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</si>
  <si>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</si>
  <si>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</si>
  <si>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</si>
  <si>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</si>
  <si>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</si>
  <si>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</si>
  <si>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</si>
  <si>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</si>
  <si>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</si>
  <si>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</si>
  <si>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</si>
  <si>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</si>
  <si>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</si>
  <si>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</si>
  <si>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</si>
  <si>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</si>
  <si>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</si>
  <si>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</si>
  <si>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</si>
  <si>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</si>
  <si>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</si>
  <si>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</si>
  <si>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</si>
  <si>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</si>
  <si>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</si>
  <si>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</si>
  <si>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</si>
  <si>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</si>
  <si>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</si>
  <si>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</si>
  <si>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</si>
  <si>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</si>
  <si>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</si>
  <si>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</si>
  <si>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</si>
  <si>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</si>
  <si>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</si>
  <si>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</si>
  <si>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</si>
  <si>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</si>
  <si>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</si>
  <si>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</si>
  <si>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</si>
  <si>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</si>
  <si>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</si>
  <si>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</si>
  <si>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</si>
  <si>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</si>
  <si>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</si>
  <si>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</si>
  <si>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</si>
  <si>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</si>
  <si>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</si>
  <si>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</si>
  <si>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</si>
  <si>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</si>
  <si>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</si>
  <si>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</si>
  <si>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</si>
  <si>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</si>
  <si>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</si>
  <si>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</si>
  <si>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</si>
  <si>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</si>
  <si>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</si>
  <si>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</si>
  <si>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</si>
  <si>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</si>
  <si>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</si>
  <si>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</si>
  <si>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</si>
  <si>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</si>
  <si>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</si>
  <si>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</si>
  <si>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</si>
  <si>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</si>
  <si>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</si>
  <si>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</si>
  <si>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</si>
  <si>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</si>
  <si>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</si>
  <si>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</si>
  <si>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</si>
  <si>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</si>
  <si>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</si>
  <si>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</si>
  <si>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</si>
  <si>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</si>
  <si>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</si>
  <si>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</si>
  <si>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</si>
  <si>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</si>
  <si>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</si>
  <si>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</si>
  <si>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</si>
  <si>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</si>
  <si>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</si>
  <si>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</si>
  <si>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</si>
  <si>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</si>
  <si>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</si>
  <si>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</si>
  <si>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</si>
  <si>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</si>
  <si>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</si>
  <si>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</si>
  <si>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</si>
  <si>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</si>
  <si>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</si>
  <si>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</si>
  <si>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</si>
  <si>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</si>
  <si>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</si>
  <si>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</si>
  <si>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</si>
  <si>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</si>
  <si>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</si>
  <si>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</si>
  <si>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</si>
  <si>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</si>
  <si>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</si>
  <si>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</si>
  <si>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</si>
  <si>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</si>
  <si>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</si>
  <si>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</si>
  <si>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</si>
  <si>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</si>
  <si>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</si>
  <si>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</si>
  <si>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</si>
  <si>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</si>
  <si>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</si>
  <si>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</si>
  <si>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</si>
  <si>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</si>
  <si>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</si>
  <si>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</si>
  <si>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</si>
  <si>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</si>
  <si>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</si>
  <si>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</si>
  <si>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</si>
  <si>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</si>
  <si>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</si>
  <si>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</si>
  <si>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</si>
  <si>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</si>
  <si>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</si>
  <si>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</si>
  <si>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</si>
  <si>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</si>
  <si>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</si>
  <si>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</si>
  <si>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</si>
  <si>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</si>
  <si>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</si>
  <si>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</si>
  <si>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</si>
  <si>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</si>
  <si>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</si>
  <si>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</si>
  <si>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</si>
  <si>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</si>
  <si>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</si>
  <si>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</si>
  <si>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</si>
  <si>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</si>
  <si>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</si>
  <si>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</si>
  <si>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</si>
  <si>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</si>
  <si>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</si>
  <si>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</si>
  <si>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</si>
  <si>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</si>
  <si>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</si>
  <si>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</si>
  <si>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</si>
  <si>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</si>
  <si>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</si>
  <si>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</si>
  <si>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</si>
  <si>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</si>
  <si>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</si>
  <si>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</si>
  <si>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</si>
  <si>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</si>
  <si>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</si>
  <si>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</si>
  <si>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</si>
  <si>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</si>
  <si>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</si>
  <si>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</si>
  <si>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</si>
  <si>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</si>
  <si>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</si>
  <si>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</si>
  <si>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</si>
  <si>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</si>
  <si>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</si>
  <si>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</si>
  <si>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</si>
  <si>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</si>
  <si>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</si>
  <si>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</si>
  <si>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</si>
  <si>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</si>
  <si>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</si>
  <si>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</si>
  <si>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</si>
  <si>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</si>
  <si>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</si>
  <si>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</si>
  <si>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</si>
  <si>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</si>
  <si>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</si>
  <si>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</si>
  <si>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</si>
  <si>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</si>
  <si>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</si>
  <si>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</si>
  <si>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</si>
  <si>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</si>
  <si>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</si>
  <si>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</si>
  <si>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</si>
  <si>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</si>
  <si>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</si>
  <si>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</si>
  <si>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</si>
  <si>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</si>
  <si>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</si>
  <si>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</si>
  <si>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</si>
  <si>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</si>
  <si>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</si>
  <si>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</si>
  <si>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</si>
  <si>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</si>
  <si>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</si>
  <si>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</si>
  <si>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</si>
  <si>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</si>
  <si>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</si>
  <si>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</si>
  <si>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</si>
  <si>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</si>
  <si>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</si>
  <si>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</si>
  <si>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</si>
  <si>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</si>
  <si>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</si>
  <si>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</si>
  <si>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</si>
  <si>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</si>
  <si>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</si>
  <si>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</si>
  <si>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</si>
  <si>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</si>
  <si>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</si>
  <si>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</si>
  <si>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</si>
  <si>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</si>
  <si>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</si>
  <si>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</si>
  <si>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</si>
  <si>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</si>
  <si>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</si>
  <si>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</si>
  <si>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</si>
  <si>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</si>
  <si>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</si>
  <si>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</si>
  <si>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</si>
  <si>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</si>
  <si>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</si>
  <si>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</si>
  <si>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</si>
  <si>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</si>
  <si>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</si>
  <si>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</si>
  <si>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</si>
  <si>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</si>
  <si>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</si>
  <si>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</si>
  <si>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</si>
  <si>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</si>
  <si>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</si>
  <si>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</si>
  <si>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</si>
  <si>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</si>
  <si>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</si>
  <si>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</si>
  <si>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</si>
  <si>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</si>
  <si>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</si>
  <si>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</si>
  <si>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</si>
  <si>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</si>
  <si>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</si>
  <si>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</si>
  <si>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</si>
  <si>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</si>
  <si>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</si>
  <si>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</si>
  <si>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</si>
  <si>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</si>
  <si>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</si>
  <si>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</si>
  <si>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</si>
  <si>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</si>
  <si>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</si>
  <si>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</si>
  <si>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</si>
  <si>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</si>
  <si>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</si>
  <si>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</si>
  <si>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</si>
  <si>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</si>
  <si>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</si>
  <si>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</si>
  <si>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</si>
  <si>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</si>
  <si>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</si>
  <si>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</si>
  <si>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</si>
  <si>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</si>
  <si>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</si>
  <si>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</si>
  <si>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</si>
  <si>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</si>
  <si>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</si>
  <si>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</si>
  <si>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</si>
  <si>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</si>
  <si>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</si>
  <si>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</si>
  <si>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</si>
  <si>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</si>
  <si>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</si>
  <si>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</si>
  <si>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</si>
  <si>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</si>
  <si>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</si>
  <si>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</si>
  <si>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</si>
  <si>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</si>
  <si>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</si>
  <si>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</si>
  <si>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</si>
  <si>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</si>
  <si>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</si>
  <si>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</si>
  <si>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</si>
  <si>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</si>
  <si>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</si>
  <si>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</si>
  <si>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</si>
  <si>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</si>
  <si>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</si>
  <si>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</si>
  <si>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</si>
  <si>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</si>
  <si>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</si>
  <si>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</si>
  <si>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</si>
  <si>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</si>
  <si>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</si>
  <si>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</si>
  <si>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</si>
  <si>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</si>
  <si>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</si>
  <si>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</si>
  <si>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</si>
  <si>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</si>
  <si>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</si>
  <si>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</si>
  <si>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</si>
  <si>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</si>
  <si>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</si>
  <si>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</si>
  <si>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</si>
  <si>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</si>
  <si>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</si>
  <si>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</si>
  <si>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</si>
  <si>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</si>
  <si>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</si>
  <si>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</si>
  <si>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</si>
  <si>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</si>
  <si>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</si>
  <si>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</si>
  <si>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</si>
  <si>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</si>
  <si>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</si>
  <si>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</si>
  <si>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</si>
  <si>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</si>
  <si>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</si>
  <si>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</si>
  <si>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</si>
  <si>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</si>
  <si>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</si>
  <si>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</si>
  <si>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</si>
  <si>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</si>
  <si>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</si>
  <si>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</si>
  <si>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</si>
  <si>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</si>
  <si>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</si>
  <si>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</si>
  <si>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</si>
  <si>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</si>
  <si>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</si>
  <si>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</si>
  <si>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</si>
  <si>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</si>
  <si>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</si>
  <si>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</si>
  <si>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</si>
  <si>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</si>
  <si>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</si>
  <si>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</si>
  <si>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</si>
  <si>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</si>
  <si>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</si>
  <si>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</si>
  <si>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</si>
  <si>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</si>
  <si>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</si>
  <si>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</si>
  <si>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</si>
  <si>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</si>
  <si>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</si>
  <si>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</si>
  <si>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</si>
  <si>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</si>
  <si>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</si>
  <si>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</si>
  <si>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</si>
  <si>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</si>
  <si>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</si>
  <si>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</si>
  <si>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</si>
  <si>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</si>
  <si>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</si>
  <si>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</si>
  <si>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</si>
  <si>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</si>
  <si>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</si>
  <si>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</si>
  <si>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</si>
  <si>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</si>
  <si>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</si>
  <si>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</si>
  <si>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</si>
  <si>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</si>
  <si>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</si>
  <si>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</si>
  <si>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</si>
  <si>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</si>
  <si>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</si>
  <si>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</si>
  <si>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</si>
  <si>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</si>
  <si>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</si>
  <si>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</si>
  <si>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</si>
  <si>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</si>
  <si>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</si>
  <si>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</si>
  <si>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</si>
  <si>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</si>
  <si>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</si>
  <si>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</si>
  <si>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</si>
  <si>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</si>
  <si>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</si>
  <si>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</si>
  <si>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</si>
  <si>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</si>
  <si>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</si>
  <si>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</si>
  <si>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</si>
  <si>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</si>
  <si>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</si>
  <si>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</si>
  <si>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</si>
  <si>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</si>
  <si>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</si>
  <si>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</si>
  <si>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</si>
  <si>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</si>
  <si>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</si>
  <si>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</si>
  <si>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</si>
  <si>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</si>
  <si>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</si>
  <si>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</si>
  <si>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</si>
  <si>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</si>
  <si>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</si>
  <si>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</si>
  <si>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</si>
  <si>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</si>
  <si>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</si>
  <si>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</si>
  <si>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</si>
  <si>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</si>
  <si>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</si>
  <si>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</si>
  <si>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</si>
  <si>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</si>
  <si>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</si>
  <si>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</si>
  <si>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</si>
  <si>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</si>
  <si>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</si>
  <si>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</si>
  <si>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</si>
  <si>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</si>
  <si>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</si>
  <si>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</si>
  <si>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</si>
  <si>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</si>
  <si>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</si>
  <si>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</si>
  <si>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</si>
  <si>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</si>
  <si>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</si>
  <si>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</si>
  <si>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</si>
  <si>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</si>
  <si>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</si>
  <si>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</si>
  <si>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</si>
  <si>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</si>
  <si>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</si>
  <si>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</si>
  <si>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</si>
  <si>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</si>
  <si>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</si>
  <si>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</si>
  <si>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</si>
  <si>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</si>
  <si>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</si>
  <si>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</si>
  <si>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</si>
  <si>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</si>
  <si>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</si>
  <si>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</si>
  <si>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</si>
  <si>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</si>
  <si>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</si>
  <si>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</si>
  <si>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</si>
  <si>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</si>
  <si>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</si>
  <si>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</si>
  <si>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</si>
  <si>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</si>
  <si>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</si>
  <si>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</si>
  <si>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</si>
  <si>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</si>
  <si>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</si>
  <si>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</si>
  <si>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</si>
  <si>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</si>
  <si>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</si>
  <si>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</si>
  <si>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</si>
  <si>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</si>
  <si>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</si>
  <si>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</si>
  <si>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</si>
  <si>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</si>
  <si>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</si>
  <si>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</si>
  <si>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</si>
  <si>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</si>
  <si>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</si>
  <si>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</si>
  <si>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</si>
  <si>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</si>
  <si>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</si>
  <si>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</si>
  <si>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</si>
  <si>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</si>
  <si>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</si>
  <si>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</si>
  <si>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</si>
  <si>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</si>
  <si>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</si>
  <si>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</si>
  <si>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</si>
  <si>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</si>
  <si>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</si>
  <si>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</si>
  <si>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</si>
  <si>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</si>
  <si>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</si>
  <si>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</si>
  <si>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</si>
  <si>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</si>
  <si>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</si>
  <si>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</si>
  <si>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</si>
  <si>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</si>
  <si>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</si>
  <si>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</si>
  <si>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</si>
  <si>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</si>
  <si>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</si>
  <si>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</si>
  <si>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</si>
  <si>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</si>
  <si>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</si>
  <si>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</si>
  <si>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</si>
  <si>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</si>
  <si>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</si>
  <si>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</si>
  <si>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</si>
  <si>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</si>
  <si>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</si>
  <si>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</si>
  <si>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</si>
  <si>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</si>
  <si>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</si>
  <si>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</si>
  <si>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</si>
  <si>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</si>
  <si>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</si>
  <si>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</si>
  <si>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</si>
  <si>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</si>
  <si>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</si>
  <si>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</si>
  <si>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</si>
  <si>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</si>
  <si>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</si>
  <si>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</si>
  <si>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</si>
  <si>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</si>
  <si>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</si>
  <si>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</si>
  <si>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</si>
  <si>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</si>
  <si>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</si>
  <si>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</si>
  <si>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</si>
  <si>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</si>
  <si>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</si>
  <si>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</si>
  <si>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</si>
  <si>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</si>
  <si>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</si>
  <si>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</si>
  <si>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</si>
  <si>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</si>
  <si>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</si>
  <si>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</si>
  <si>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</si>
  <si>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</si>
  <si>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</si>
  <si>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</si>
  <si>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</si>
  <si>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</si>
  <si>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</si>
  <si>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</si>
  <si>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</si>
  <si>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</si>
  <si>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</si>
  <si>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</si>
  <si>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</si>
  <si>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</si>
  <si>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</si>
  <si>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</si>
  <si>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</si>
  <si>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</si>
  <si>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</si>
  <si>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</si>
  <si>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</si>
  <si>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</si>
  <si>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</si>
  <si>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</si>
  <si>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</si>
  <si>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</si>
  <si>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</si>
  <si>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</si>
  <si>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</si>
  <si>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</si>
  <si>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</si>
  <si>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</si>
  <si>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</si>
  <si>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</si>
  <si>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</si>
  <si>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</si>
  <si>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</si>
  <si>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</si>
  <si>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</si>
  <si>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</si>
  <si>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</si>
  <si>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</si>
  <si>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</si>
  <si>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</si>
  <si>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</si>
  <si>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</si>
  <si>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</si>
  <si>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</si>
  <si>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</si>
  <si>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</si>
  <si>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</si>
  <si>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</si>
  <si>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</si>
  <si>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</si>
  <si>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</si>
  <si>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</si>
  <si>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</si>
  <si>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</si>
  <si>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</si>
  <si>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</si>
  <si>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</si>
  <si>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</si>
  <si>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</si>
  <si>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</si>
  <si>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</si>
  <si>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</si>
  <si>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</si>
  <si>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</si>
  <si>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</si>
  <si>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</si>
  <si>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</si>
  <si>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</si>
  <si>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</si>
  <si>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</si>
  <si>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</si>
  <si>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</si>
  <si>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</si>
  <si>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</si>
  <si>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</si>
  <si>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</si>
  <si>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</si>
  <si>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</si>
  <si>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</si>
  <si>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</si>
  <si>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</si>
  <si>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</si>
  <si>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</si>
  <si>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</si>
  <si>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</si>
  <si>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</si>
  <si>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</si>
  <si>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</si>
  <si>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</si>
  <si>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</si>
  <si>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</si>
  <si>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</si>
  <si>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</si>
  <si>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</si>
  <si>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</si>
  <si>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</si>
  <si>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</si>
  <si>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</si>
  <si>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</si>
  <si>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</si>
  <si>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</si>
  <si>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</si>
  <si>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</si>
  <si>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</si>
  <si>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</si>
  <si>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</si>
  <si>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</si>
  <si>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</si>
  <si>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</si>
  <si>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</si>
  <si>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</si>
  <si>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</si>
  <si>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</si>
  <si>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</si>
  <si>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</si>
  <si>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</si>
  <si>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</si>
  <si>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</si>
  <si>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</si>
  <si>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</si>
  <si>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</si>
  <si>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</si>
  <si>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</si>
  <si>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</si>
  <si>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</si>
  <si>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</si>
  <si>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</si>
  <si>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</si>
  <si>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</si>
  <si>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</si>
  <si>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</si>
  <si>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</si>
  <si>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</si>
  <si>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</si>
  <si>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</si>
  <si>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</si>
  <si>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</si>
  <si>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</si>
  <si>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</si>
  <si>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</si>
  <si>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</si>
  <si>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</si>
  <si>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</si>
  <si>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</si>
  <si>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</si>
  <si>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</si>
  <si>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</si>
  <si>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</si>
  <si>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</si>
  <si>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</si>
  <si>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</si>
  <si>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</si>
  <si>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</si>
  <si>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</si>
  <si>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</si>
  <si>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</si>
  <si>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</si>
  <si>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</si>
  <si>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</si>
  <si>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</si>
  <si>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</si>
  <si>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</si>
  <si>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</si>
  <si>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</si>
  <si>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</si>
  <si>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</si>
  <si>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</si>
  <si>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</si>
  <si>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</si>
  <si>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</si>
  <si>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</si>
  <si>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</si>
  <si>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</si>
  <si>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</si>
  <si>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</si>
  <si>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</si>
  <si>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</si>
  <si>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</si>
  <si>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</si>
  <si>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</si>
  <si>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</si>
  <si>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</si>
  <si>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</si>
  <si>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</si>
  <si>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</si>
  <si>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</si>
  <si>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</si>
  <si>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</si>
  <si>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</si>
  <si>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</si>
  <si>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</si>
  <si>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</si>
  <si>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</si>
  <si>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</si>
  <si>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</si>
  <si>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</si>
  <si>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</si>
  <si>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</si>
  <si>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</si>
  <si>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</si>
  <si>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</si>
  <si>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</si>
  <si>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</si>
  <si>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</si>
  <si>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</si>
  <si>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</si>
  <si>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</si>
  <si>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</si>
  <si>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</si>
  <si>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</si>
  <si>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</si>
  <si>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</si>
  <si>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</si>
  <si>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</si>
  <si>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</si>
  <si>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</si>
  <si>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</si>
  <si>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</si>
  <si>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</si>
  <si>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</si>
  <si>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</si>
  <si>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</si>
  <si>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</si>
  <si>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</si>
  <si>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</si>
  <si>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</si>
  <si>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</si>
  <si>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</si>
  <si>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</si>
  <si>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</si>
  <si>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</si>
  <si>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</si>
  <si>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</si>
  <si>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</si>
  <si>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</si>
  <si>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</si>
  <si>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</si>
  <si>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</si>
  <si>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</si>
  <si>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</si>
  <si>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</si>
  <si>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</si>
  <si>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</si>
  <si>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</si>
  <si>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</si>
  <si>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</si>
  <si>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</si>
  <si>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</si>
  <si>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</si>
  <si>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</si>
  <si>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</si>
  <si>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</si>
  <si>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</si>
  <si>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</si>
  <si>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</si>
  <si>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</si>
  <si>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</si>
  <si>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</si>
  <si>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</si>
  <si>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</si>
  <si>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</si>
  <si>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</si>
  <si>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</si>
  <si>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</si>
  <si>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</si>
  <si>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</si>
  <si>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</si>
  <si>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</si>
  <si>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</si>
  <si>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</si>
  <si>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</si>
  <si>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</si>
  <si>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</si>
  <si>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</si>
  <si>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</si>
  <si>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</si>
  <si>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</si>
  <si>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</si>
  <si>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</si>
  <si>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</si>
  <si>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</si>
  <si>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</si>
  <si>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</si>
  <si>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</si>
  <si>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</si>
  <si>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</si>
  <si>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</si>
  <si>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</si>
  <si>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</si>
  <si>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</si>
  <si>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</si>
  <si>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</si>
  <si>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</si>
  <si>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</si>
  <si>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</si>
  <si>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</si>
  <si>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</si>
  <si>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</si>
  <si>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</si>
  <si>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</si>
  <si>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</si>
  <si>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</si>
  <si>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</si>
  <si>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</si>
  <si>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</si>
  <si>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</si>
  <si>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</si>
  <si>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</si>
  <si>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</si>
  <si>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</si>
  <si>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</si>
  <si>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</si>
  <si>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</si>
  <si>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</si>
  <si>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</si>
  <si>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</si>
  <si>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</si>
  <si>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</si>
  <si>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</si>
  <si>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</si>
  <si>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</si>
  <si>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</si>
  <si>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</si>
  <si>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</si>
  <si>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</si>
  <si>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</si>
  <si>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</si>
  <si>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</si>
  <si>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</si>
  <si>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</si>
  <si>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</si>
  <si>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</si>
  <si>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</si>
  <si>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</si>
  <si>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</si>
  <si>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</si>
  <si>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</si>
  <si>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</si>
  <si>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</si>
  <si>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</si>
  <si>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</si>
  <si>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</si>
  <si>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</si>
  <si>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</si>
  <si>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</si>
  <si>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</si>
  <si>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</si>
  <si>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</si>
  <si>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</si>
  <si>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</si>
  <si>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</si>
  <si>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</si>
  <si>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</si>
  <si>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</si>
  <si>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</si>
  <si>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</si>
  <si>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</si>
  <si>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</si>
  <si>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</si>
  <si>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</si>
  <si>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</si>
  <si>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</si>
  <si>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</si>
  <si>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</si>
  <si>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</si>
  <si>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</si>
  <si>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</si>
  <si>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</si>
  <si>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</si>
  <si>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</si>
  <si>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</si>
  <si>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</si>
  <si>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</si>
  <si>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</si>
  <si>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</si>
  <si>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</si>
  <si>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</si>
  <si>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</si>
  <si>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</si>
  <si>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</si>
  <si>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</si>
  <si>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</si>
  <si>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</si>
  <si>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</si>
  <si>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</si>
  <si>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</si>
  <si>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</si>
  <si>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</si>
  <si>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</si>
  <si>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</si>
  <si>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</si>
  <si>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</si>
  <si>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</si>
  <si>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</si>
  <si>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</si>
  <si>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</si>
  <si>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</si>
  <si>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</si>
  <si>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</si>
  <si>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</si>
  <si>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</si>
  <si>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</si>
  <si>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</si>
  <si>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</si>
  <si>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</si>
  <si>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</si>
  <si>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</si>
  <si>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</si>
  <si>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</si>
  <si>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</si>
  <si>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</si>
  <si>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</si>
  <si>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</si>
  <si>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</si>
  <si>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</si>
  <si>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</si>
  <si>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</si>
  <si>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</si>
  <si>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</si>
  <si>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</si>
  <si>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</si>
  <si>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</si>
  <si>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</si>
  <si>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</si>
  <si>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</si>
  <si>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</si>
  <si>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</si>
  <si>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</si>
  <si>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</si>
  <si>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</si>
  <si>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</si>
  <si>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</si>
  <si>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</si>
  <si>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</si>
  <si>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</si>
  <si>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</si>
  <si>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</si>
  <si>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</si>
  <si>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</si>
  <si>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</si>
  <si>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</si>
  <si>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</si>
  <si>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</si>
  <si>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</si>
  <si>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</si>
  <si>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</si>
  <si>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</si>
  <si>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</si>
  <si>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</si>
  <si>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</si>
  <si>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</si>
  <si>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</si>
  <si>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</si>
  <si>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</si>
  <si>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</si>
  <si>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</si>
  <si>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</si>
  <si>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</si>
  <si>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</si>
  <si>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</si>
  <si>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</si>
  <si>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</si>
  <si>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</si>
  <si>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</si>
  <si>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</si>
  <si>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</si>
  <si>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</si>
  <si>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</si>
  <si>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</si>
  <si>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</si>
  <si>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</si>
  <si>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</si>
  <si>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</si>
  <si>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</si>
  <si>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</si>
  <si>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</si>
  <si>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</si>
  <si>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</si>
  <si>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</si>
  <si>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</si>
  <si>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</si>
  <si>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</si>
  <si>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</si>
  <si>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</si>
  <si>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</si>
  <si>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</si>
  <si>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</si>
  <si>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</si>
  <si>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</si>
  <si>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</si>
  <si>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</si>
  <si>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</si>
  <si>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</si>
  <si>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</si>
  <si>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</si>
  <si>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</si>
  <si>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</si>
  <si>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</si>
  <si>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</si>
  <si>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</si>
  <si>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</si>
  <si>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</si>
  <si>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</si>
  <si>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</si>
  <si>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</si>
  <si>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</si>
  <si>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</si>
  <si>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</si>
  <si>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</si>
  <si>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</si>
  <si>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</si>
  <si>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</si>
  <si>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</si>
  <si>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</si>
  <si>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</si>
  <si>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</si>
  <si>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</si>
  <si>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</si>
  <si>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</si>
  <si>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</si>
  <si>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</si>
  <si>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</si>
  <si>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</si>
  <si>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</si>
  <si>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</si>
  <si>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</si>
  <si>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</si>
  <si>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</si>
  <si>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</si>
  <si>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</si>
  <si>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</si>
  <si>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</si>
  <si>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</si>
  <si>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</si>
  <si>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</si>
  <si>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</si>
  <si>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</si>
  <si>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</si>
  <si>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</si>
  <si>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</si>
  <si>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</si>
  <si>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</si>
  <si>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</si>
  <si>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</si>
  <si>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</si>
  <si>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</si>
  <si>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</si>
  <si>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</si>
  <si>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</si>
  <si>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</si>
  <si>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</si>
  <si>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</si>
  <si>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</si>
  <si>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</si>
  <si>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</si>
  <si>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</si>
  <si>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</si>
  <si>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</si>
  <si>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</si>
  <si>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</si>
  <si>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</si>
  <si>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</si>
  <si>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</si>
  <si>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</si>
  <si>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</si>
  <si>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</si>
  <si>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</si>
  <si>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</si>
  <si>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</si>
  <si>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</si>
  <si>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</si>
  <si>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</si>
  <si>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</si>
  <si>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</si>
  <si>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</si>
  <si>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</si>
  <si>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</si>
  <si>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</si>
  <si>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</si>
  <si>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</si>
  <si>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</si>
  <si>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</si>
  <si>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</si>
  <si>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</si>
  <si>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</si>
  <si>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</si>
  <si>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</si>
  <si>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</si>
  <si>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</si>
  <si>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</si>
  <si>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</si>
  <si>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</si>
  <si>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</si>
  <si>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</si>
  <si>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</si>
  <si>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</si>
  <si>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</si>
  <si>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</si>
  <si>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</si>
  <si>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</si>
  <si>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</si>
  <si>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</si>
  <si>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</si>
  <si>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</si>
  <si>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</si>
  <si>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</si>
  <si>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</si>
  <si>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</si>
  <si>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</si>
  <si>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</si>
  <si>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</si>
  <si>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</si>
  <si>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</si>
  <si>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</si>
  <si>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</si>
  <si>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</si>
  <si>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</si>
  <si>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</si>
  <si>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</si>
  <si>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</si>
  <si>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</si>
  <si>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</si>
  <si>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</si>
  <si>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</si>
  <si>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</si>
  <si>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</si>
  <si>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</si>
  <si>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</si>
  <si>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</si>
  <si>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</si>
  <si>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</si>
  <si>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</si>
  <si>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</si>
  <si>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</si>
  <si>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</si>
  <si>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</si>
  <si>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</si>
  <si>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</si>
  <si>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</si>
  <si>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</si>
  <si>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</si>
  <si>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</si>
  <si>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</si>
  <si>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</si>
  <si>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</si>
  <si>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</si>
  <si>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</si>
  <si>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</si>
  <si>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</si>
  <si>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</si>
  <si>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</si>
  <si>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</si>
  <si>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</si>
  <si>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</si>
  <si>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</si>
  <si>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</si>
  <si>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</si>
  <si>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</si>
  <si>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</si>
  <si>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</si>
  <si>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</si>
  <si>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</si>
  <si>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</si>
  <si>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</si>
  <si>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</si>
  <si>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</si>
  <si>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</si>
  <si>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</si>
  <si>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</si>
  <si>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</si>
  <si>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</si>
  <si>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</si>
  <si>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</si>
  <si>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</si>
  <si>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</si>
  <si>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</si>
  <si>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</si>
  <si>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</si>
  <si>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</si>
  <si>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</si>
  <si>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</si>
  <si>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</si>
  <si>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</si>
  <si>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</si>
  <si>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</si>
  <si>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</si>
  <si>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</si>
  <si>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</si>
  <si>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</si>
  <si>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</si>
  <si>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</si>
  <si>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</si>
  <si>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</si>
  <si>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</si>
  <si>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</si>
  <si>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</si>
  <si>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</si>
  <si>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</si>
  <si>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</si>
  <si>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</si>
  <si>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</si>
  <si>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</si>
  <si>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</si>
  <si>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</si>
  <si>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</si>
  <si>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</si>
  <si>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</si>
  <si>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</si>
  <si>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</si>
  <si>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</si>
  <si>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</si>
  <si>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</si>
  <si>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</si>
  <si>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</si>
  <si>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</si>
  <si>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</si>
  <si>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</si>
  <si>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</si>
  <si>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</si>
  <si>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</si>
  <si>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</si>
  <si>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</si>
  <si>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</si>
  <si>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</si>
  <si>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</si>
  <si>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</si>
  <si>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</si>
  <si>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</si>
  <si>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</si>
  <si>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</si>
  <si>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</si>
  <si>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</si>
  <si>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</si>
  <si>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</si>
  <si>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</si>
  <si>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</si>
  <si>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</si>
  <si>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</si>
  <si>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</si>
  <si>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</si>
  <si>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</si>
  <si>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</si>
  <si>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</si>
  <si>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</si>
  <si>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</si>
  <si>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</si>
  <si>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</si>
  <si>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</si>
  <si>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</si>
  <si>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</si>
  <si>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</si>
  <si>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</si>
  <si>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</si>
  <si>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</si>
  <si>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</si>
  <si>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</si>
  <si>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</si>
  <si>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</si>
  <si>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</si>
  <si>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</si>
  <si>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</si>
  <si>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</si>
  <si>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</si>
  <si>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</si>
  <si>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</si>
  <si>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</si>
  <si>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</si>
  <si>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</si>
  <si>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</si>
  <si>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</si>
  <si>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</si>
  <si>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</si>
  <si>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</si>
  <si>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</si>
  <si>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</si>
  <si>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</si>
  <si>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</si>
  <si>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</si>
  <si>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</si>
  <si>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</si>
  <si>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</si>
  <si>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</si>
  <si>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</si>
  <si>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</si>
  <si>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</si>
  <si>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</si>
  <si>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</si>
  <si>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</si>
  <si>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</si>
  <si>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</si>
  <si>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</si>
  <si>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</si>
  <si>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</si>
  <si>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</si>
  <si>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</si>
  <si>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</si>
  <si>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</si>
  <si>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</si>
  <si>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</si>
  <si>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</si>
  <si>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</si>
  <si>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</si>
  <si>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</si>
  <si>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</si>
  <si>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</si>
  <si>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</si>
  <si>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</si>
  <si>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</si>
  <si>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</si>
  <si>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</si>
  <si>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</si>
  <si>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</si>
  <si>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</si>
  <si>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</si>
  <si>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</si>
  <si>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</si>
  <si>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</si>
  <si>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</si>
  <si>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</si>
  <si>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</si>
  <si>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</si>
  <si>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</si>
  <si>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</si>
  <si>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</si>
  <si>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</si>
  <si>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</si>
  <si>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</si>
  <si>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</si>
  <si>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</si>
  <si>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</si>
  <si>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</si>
  <si>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</si>
  <si>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</si>
  <si>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</si>
  <si>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</si>
  <si>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</si>
  <si>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</si>
  <si>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</si>
  <si>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</si>
  <si>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</si>
  <si>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</si>
  <si>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</si>
  <si>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</si>
  <si>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</si>
  <si>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</si>
  <si>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</si>
  <si>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</si>
  <si>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</si>
  <si>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</si>
  <si>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</si>
  <si>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</si>
  <si>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</si>
  <si>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</si>
  <si>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</si>
  <si>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</si>
  <si>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</si>
  <si>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</si>
  <si>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</si>
  <si>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</si>
  <si>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</si>
  <si>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</si>
  <si>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</si>
  <si>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</si>
  <si>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</si>
  <si>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</si>
  <si>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</si>
  <si>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</si>
  <si>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</si>
  <si>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</si>
  <si>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</si>
  <si>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</si>
  <si>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</si>
  <si>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</si>
  <si>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</si>
  <si>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</si>
  <si>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</si>
  <si>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</si>
  <si>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</si>
  <si>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</si>
  <si>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</si>
  <si>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</si>
  <si>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</si>
  <si>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</si>
  <si>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</si>
  <si>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</si>
  <si>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</si>
  <si>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</si>
  <si>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</si>
  <si>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</si>
  <si>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</si>
  <si>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</si>
  <si>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</si>
  <si>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</si>
  <si>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</si>
  <si>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</si>
  <si>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</si>
  <si>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</si>
  <si>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</si>
  <si>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</si>
  <si>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</si>
  <si>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</si>
  <si>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</si>
  <si>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</si>
  <si>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</si>
  <si>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</si>
  <si>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</si>
  <si>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</si>
  <si>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</si>
  <si>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</si>
  <si>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</si>
  <si>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</si>
  <si>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</si>
  <si>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</si>
  <si>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</si>
  <si>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</si>
  <si>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</si>
  <si>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</si>
  <si>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</si>
  <si>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</si>
  <si>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</si>
  <si>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</si>
  <si>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</si>
  <si>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</si>
  <si>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</si>
  <si>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</si>
  <si>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</si>
  <si>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</si>
  <si>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</si>
  <si>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</si>
  <si>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</si>
  <si>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</si>
  <si>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</si>
  <si>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</si>
  <si>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</si>
  <si>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</si>
  <si>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</si>
  <si>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</si>
  <si>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</si>
  <si>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</si>
  <si>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</si>
  <si>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</si>
  <si>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</si>
  <si>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</si>
  <si>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</si>
  <si>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</si>
  <si>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</si>
  <si>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</si>
  <si>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</si>
  <si>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</si>
  <si>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</si>
  <si>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</si>
  <si>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</si>
  <si>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</si>
  <si>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</si>
  <si>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</si>
  <si>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</si>
  <si>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</si>
  <si>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</si>
  <si>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</si>
  <si>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</si>
  <si>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</si>
  <si>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</si>
  <si>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</si>
  <si>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</si>
  <si>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</si>
  <si>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</si>
  <si>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</si>
  <si>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</si>
  <si>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</si>
  <si>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</si>
  <si>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</si>
  <si>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</si>
  <si>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</si>
  <si>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</si>
  <si>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</si>
  <si>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</si>
  <si>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</si>
  <si>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</si>
  <si>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</si>
  <si>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</si>
  <si>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</si>
  <si>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</si>
  <si>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</si>
  <si>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</si>
  <si>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</si>
  <si>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</si>
  <si>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</si>
  <si>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</si>
  <si>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</si>
  <si>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</si>
  <si>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</si>
  <si>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</si>
  <si>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</si>
  <si>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</si>
  <si>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</si>
  <si>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</si>
  <si>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</si>
  <si>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</si>
  <si>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</si>
  <si>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</si>
  <si>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</si>
  <si>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</si>
  <si>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</si>
  <si>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</si>
  <si>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</si>
  <si>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</si>
  <si>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</si>
  <si>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</si>
  <si>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</si>
  <si>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</si>
  <si>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</si>
  <si>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</si>
  <si>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</si>
  <si>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</si>
  <si>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</si>
  <si>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</si>
  <si>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</si>
  <si>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</si>
  <si>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</si>
  <si>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</si>
  <si>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</si>
  <si>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</si>
  <si>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</si>
  <si>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</si>
  <si>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</si>
  <si>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</si>
  <si>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</si>
  <si>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</si>
  <si>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</si>
  <si>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</si>
  <si>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</si>
  <si>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</si>
  <si>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</si>
  <si>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</si>
  <si>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</si>
  <si>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</si>
  <si>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</si>
  <si>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</si>
  <si>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</si>
  <si>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</si>
  <si>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</si>
  <si>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</si>
  <si>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</si>
  <si>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</si>
  <si>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</si>
  <si>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</si>
  <si>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</si>
  <si>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</si>
  <si>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</si>
  <si>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</si>
  <si>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</si>
  <si>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</si>
  <si>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</si>
  <si>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</si>
  <si>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</si>
  <si>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</si>
  <si>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</si>
  <si>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</si>
  <si>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</si>
  <si>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</si>
  <si>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</si>
  <si>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</si>
  <si>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</si>
  <si>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</si>
  <si>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</si>
  <si>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</si>
  <si>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</si>
  <si>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</si>
  <si>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</si>
  <si>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</si>
  <si>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</si>
  <si>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</si>
  <si>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</si>
  <si>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</si>
  <si>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</si>
  <si>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</si>
  <si>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</si>
  <si>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</si>
  <si>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</si>
  <si>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</si>
  <si>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</si>
  <si>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</si>
  <si>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</si>
  <si>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</si>
  <si>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</si>
  <si>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</si>
  <si>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</si>
  <si>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</si>
  <si>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</si>
  <si>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</si>
  <si>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</si>
  <si>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</si>
  <si>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</si>
  <si>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</si>
  <si>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</si>
  <si>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</si>
  <si>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</si>
  <si>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</si>
  <si>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</si>
  <si>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</si>
  <si>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</si>
  <si>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</si>
  <si>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</si>
  <si>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</si>
  <si>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</si>
  <si>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</si>
  <si>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</si>
  <si>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</si>
  <si>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</si>
  <si>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</si>
  <si>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</si>
  <si>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</si>
  <si>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</si>
  <si>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</si>
  <si>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</si>
  <si>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</si>
  <si>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</si>
  <si>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</si>
  <si>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</si>
  <si>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</si>
  <si>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</si>
  <si>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</si>
  <si>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</si>
  <si>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</si>
  <si>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</si>
  <si>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</si>
  <si>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</si>
  <si>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</si>
  <si>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</si>
  <si>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</si>
  <si>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</si>
  <si>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</si>
  <si>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</si>
  <si>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</si>
  <si>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</si>
  <si>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</si>
  <si>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</si>
  <si>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</si>
  <si>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</si>
  <si>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</si>
  <si>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</si>
  <si>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</si>
  <si>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</si>
  <si>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</si>
  <si>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</si>
  <si>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</si>
  <si>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</si>
  <si>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</si>
  <si>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</si>
  <si>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</si>
  <si>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</si>
  <si>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</si>
  <si>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</si>
  <si>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</si>
  <si>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</si>
  <si>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</si>
  <si>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</si>
  <si>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</si>
  <si>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</si>
  <si>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</si>
  <si>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</si>
  <si>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</si>
  <si>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</si>
  <si>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</si>
  <si>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</si>
  <si>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</si>
  <si>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</si>
  <si>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</si>
  <si>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</si>
  <si>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</si>
  <si>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</si>
  <si>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</si>
  <si>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</si>
  <si>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</si>
  <si>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</si>
  <si>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</si>
  <si>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</si>
  <si>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</si>
  <si>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</si>
  <si>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</si>
  <si>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</si>
  <si>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</si>
  <si>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</si>
  <si>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</si>
  <si>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</si>
  <si>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</si>
  <si>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</si>
  <si>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</si>
  <si>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</si>
  <si>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</si>
  <si>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</si>
  <si>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</si>
  <si>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</si>
  <si>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</si>
  <si>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</si>
  <si>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</si>
  <si>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</si>
  <si>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</si>
  <si>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</si>
  <si>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</si>
  <si>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</si>
  <si>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</si>
  <si>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</si>
  <si>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</si>
  <si>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</si>
  <si>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</si>
  <si>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</si>
  <si>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</si>
  <si>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</si>
  <si>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</si>
  <si>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</si>
  <si>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</si>
  <si>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</si>
  <si>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</si>
  <si>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</si>
  <si>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</si>
  <si>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</si>
  <si>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</si>
  <si>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</si>
  <si>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</si>
  <si>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</si>
  <si>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</si>
  <si>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</si>
  <si>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</si>
  <si>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</si>
  <si>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</si>
  <si>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</si>
  <si>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</si>
  <si>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</si>
  <si>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</si>
  <si>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</si>
  <si>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</si>
  <si>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</si>
  <si>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</si>
  <si>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</si>
  <si>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</si>
  <si>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</si>
  <si>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</si>
  <si>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</si>
  <si>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</si>
  <si>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</si>
  <si>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</si>
  <si>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</si>
  <si>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</si>
  <si>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</si>
  <si>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</si>
  <si>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</si>
  <si>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</si>
  <si>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</si>
  <si>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</si>
  <si>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</si>
  <si>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</si>
  <si>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</si>
  <si>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</si>
  <si>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</si>
  <si>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</si>
  <si>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</si>
  <si>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</si>
  <si>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</si>
  <si>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</si>
  <si>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</si>
  <si>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</si>
  <si>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</si>
  <si>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</si>
  <si>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</si>
  <si>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</si>
  <si>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</si>
  <si>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</si>
  <si>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</si>
  <si>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</si>
  <si>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</si>
  <si>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</si>
  <si>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</si>
  <si>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</si>
  <si>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</si>
  <si>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</si>
  <si>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</si>
  <si>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</si>
  <si>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</si>
  <si>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</si>
  <si>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</si>
  <si>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</si>
  <si>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</si>
  <si>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</si>
  <si>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</si>
  <si>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</si>
  <si>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</si>
  <si>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</si>
  <si>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</si>
  <si>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</si>
  <si>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</si>
  <si>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</si>
  <si>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</si>
  <si>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</si>
  <si>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</si>
  <si>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</si>
  <si>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</si>
  <si>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</si>
  <si>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</si>
  <si>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</si>
  <si>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</si>
  <si>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</si>
  <si>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</si>
  <si>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</si>
  <si>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</si>
  <si>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</si>
  <si>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</si>
  <si>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</si>
  <si>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</si>
  <si>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</si>
  <si>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</si>
  <si>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</si>
  <si>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</si>
  <si>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</si>
  <si>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</si>
  <si>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</si>
  <si>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</si>
  <si>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</si>
  <si>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</si>
  <si>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</si>
  <si>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</si>
  <si>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</si>
  <si>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</si>
  <si>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</si>
  <si>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</si>
  <si>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</si>
  <si>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</si>
  <si>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</si>
  <si>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</si>
  <si>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</si>
  <si>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</si>
  <si>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</si>
  <si>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</si>
  <si>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</si>
  <si>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</si>
  <si>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</si>
  <si>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</si>
  <si>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</si>
  <si>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</si>
  <si>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</si>
  <si>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</si>
  <si>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</si>
  <si>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</si>
  <si>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</si>
  <si>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</si>
  <si>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</si>
  <si>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</si>
  <si>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</si>
  <si>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</si>
  <si>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</si>
  <si>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</si>
  <si>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</si>
  <si>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</si>
  <si>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</si>
  <si>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</si>
  <si>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</si>
  <si>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</si>
  <si>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</si>
  <si>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</si>
  <si>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</si>
  <si>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</si>
  <si>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</si>
  <si>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</si>
  <si>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</si>
  <si>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</si>
  <si>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</si>
  <si>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</si>
  <si>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</si>
  <si>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</si>
  <si>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</si>
  <si>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</si>
  <si>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</si>
  <si>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</si>
  <si>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</si>
  <si>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</si>
  <si>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</si>
  <si>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</si>
  <si>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</si>
  <si>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</si>
  <si>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</si>
  <si>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</si>
  <si>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</si>
  <si>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</si>
  <si>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</si>
  <si>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</si>
  <si>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</si>
  <si>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</si>
  <si>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</si>
  <si>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</si>
  <si>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</si>
  <si>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</si>
  <si>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</si>
  <si>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</si>
  <si>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</si>
  <si>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</si>
  <si>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</si>
  <si>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</si>
  <si>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</si>
  <si>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</si>
  <si>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</si>
  <si>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</si>
  <si>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</si>
  <si>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</si>
  <si>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</si>
  <si>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</si>
  <si>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</si>
  <si>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</si>
  <si>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</si>
  <si>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</si>
  <si>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</si>
  <si>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</si>
  <si>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</si>
  <si>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</si>
  <si>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</si>
  <si>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</si>
  <si>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</si>
  <si>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</si>
  <si>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</si>
  <si>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</si>
  <si>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</si>
  <si>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</si>
  <si>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</si>
  <si>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</si>
  <si>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</si>
  <si>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</si>
  <si>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</si>
  <si>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</si>
  <si>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</si>
  <si>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</si>
  <si>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</si>
  <si>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</si>
  <si>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</si>
  <si>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</si>
  <si>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</si>
  <si>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</si>
  <si>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</si>
  <si>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</si>
  <si>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</si>
  <si>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</si>
  <si>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</si>
  <si>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</si>
  <si>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</si>
  <si>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</si>
  <si>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</si>
  <si>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</si>
  <si>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</si>
  <si>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</si>
  <si>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</si>
  <si>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</si>
  <si>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</si>
  <si>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</si>
  <si>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</si>
  <si>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</si>
  <si>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</si>
  <si>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</si>
  <si>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</si>
  <si>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</si>
  <si>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</si>
  <si>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</si>
  <si>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</si>
  <si>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</si>
  <si>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</si>
  <si>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</si>
  <si>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</si>
  <si>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</si>
  <si>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</si>
  <si>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</si>
  <si>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</si>
  <si>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</si>
  <si>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</si>
  <si>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</si>
  <si>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</si>
  <si>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</si>
  <si>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</si>
  <si>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</si>
  <si>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</si>
  <si>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</si>
  <si>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</si>
  <si>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</si>
  <si>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</si>
  <si>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</si>
  <si>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</si>
  <si>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</si>
  <si>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</si>
  <si>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</si>
  <si>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</si>
  <si>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</si>
  <si>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</si>
  <si>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</si>
  <si>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</si>
  <si>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</si>
  <si>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</si>
  <si>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</si>
  <si>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</si>
  <si>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</si>
  <si>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</si>
  <si>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</si>
  <si>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</si>
  <si>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</si>
  <si>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</si>
  <si>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</si>
  <si>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</si>
  <si>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</si>
  <si>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</si>
  <si>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</si>
  <si>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</si>
  <si>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</si>
  <si>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</si>
  <si>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</si>
  <si>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</si>
  <si>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</si>
  <si>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</si>
  <si>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</si>
  <si>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</si>
  <si>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</si>
  <si>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</si>
  <si>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</si>
  <si>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</si>
  <si>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</si>
  <si>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</si>
  <si>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</si>
  <si>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</si>
  <si>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</si>
  <si>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</si>
  <si>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</si>
  <si>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</si>
  <si>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</si>
  <si>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</si>
  <si>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</si>
  <si>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</si>
  <si>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</si>
  <si>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</si>
  <si>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</si>
  <si>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</si>
  <si>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</si>
  <si>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</si>
  <si>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</si>
  <si>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</si>
  <si>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</si>
  <si>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</si>
  <si>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</si>
  <si>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</si>
  <si>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</si>
  <si>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</si>
  <si>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</si>
  <si>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</si>
  <si>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</si>
  <si>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</si>
  <si>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</si>
  <si>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</si>
  <si>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</si>
  <si>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</si>
  <si>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</si>
  <si>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</si>
  <si>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</si>
  <si>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</si>
  <si>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</si>
  <si>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</si>
  <si>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</si>
  <si>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</si>
  <si>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</si>
  <si>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</si>
  <si>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</si>
  <si>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</si>
  <si>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</si>
  <si>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</si>
  <si>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</si>
  <si>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</si>
  <si>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</si>
  <si>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</si>
  <si>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</si>
  <si>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</si>
  <si>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</si>
  <si>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</si>
  <si>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</si>
  <si>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</si>
  <si>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</si>
  <si>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</si>
  <si>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</si>
  <si>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</si>
  <si>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</si>
  <si>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</si>
  <si>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</si>
  <si>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</si>
  <si>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</si>
  <si>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</si>
  <si>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</si>
  <si>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</si>
  <si>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</si>
  <si>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</si>
  <si>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</si>
  <si>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</si>
  <si>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</si>
  <si>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</si>
  <si>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</si>
  <si>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</si>
  <si>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</si>
  <si>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</si>
  <si>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</si>
  <si>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</si>
  <si>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</si>
  <si>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</si>
  <si>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</si>
  <si>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</si>
  <si>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</si>
  <si>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</si>
  <si>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</si>
  <si>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</si>
  <si>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</si>
  <si>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</si>
  <si>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</si>
  <si>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</si>
  <si>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</si>
  <si>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</si>
  <si>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</si>
  <si>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</si>
  <si>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</si>
  <si>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</si>
  <si>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</si>
  <si>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</si>
  <si>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</si>
  <si>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</si>
  <si>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</si>
  <si>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</si>
  <si>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</si>
  <si>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</si>
  <si>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</si>
  <si>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</si>
  <si>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</si>
  <si>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</si>
  <si>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</si>
  <si>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</si>
  <si>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</si>
  <si>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</si>
  <si>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</si>
  <si>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</si>
  <si>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</si>
  <si>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</si>
  <si>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</si>
  <si>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</si>
  <si>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</si>
  <si>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</si>
  <si>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</si>
  <si>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</si>
  <si>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</si>
  <si>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</si>
  <si>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</si>
  <si>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</si>
  <si>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</si>
  <si>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</si>
  <si>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</si>
  <si>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</si>
  <si>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</si>
  <si>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</si>
  <si>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</si>
  <si>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</si>
  <si>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</si>
  <si>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</si>
  <si>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</si>
  <si>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</si>
  <si>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</si>
  <si>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</si>
  <si>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</si>
  <si>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</si>
  <si>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</si>
  <si>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</si>
  <si>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</si>
  <si>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</si>
  <si>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</si>
  <si>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</si>
  <si>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</si>
  <si>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</si>
  <si>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</si>
  <si>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</si>
  <si>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</si>
  <si>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</si>
  <si>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</si>
  <si>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</si>
  <si>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</si>
  <si>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</si>
  <si>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</si>
  <si>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</si>
  <si>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</si>
  <si>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</si>
  <si>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</si>
  <si>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</si>
  <si>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</si>
  <si>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</si>
  <si>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</si>
  <si>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</si>
  <si>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</si>
  <si>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</si>
  <si>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</si>
  <si>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</si>
  <si>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</si>
  <si>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</si>
  <si>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</si>
  <si>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</si>
  <si>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</si>
  <si>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</si>
  <si>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</si>
  <si>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</si>
  <si>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</si>
  <si>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</si>
  <si>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</si>
  <si>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</si>
  <si>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</si>
  <si>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</si>
  <si>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</si>
  <si>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</si>
  <si>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</si>
  <si>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</si>
  <si>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</si>
  <si>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</si>
  <si>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</si>
  <si>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</si>
  <si>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</si>
  <si>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</si>
  <si>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</si>
  <si>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</si>
  <si>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</si>
  <si>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</si>
  <si>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</si>
  <si>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</si>
  <si>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</si>
  <si>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</si>
  <si>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</si>
  <si>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</si>
  <si>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</si>
  <si>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</si>
  <si>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</si>
  <si>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</si>
  <si>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</si>
  <si>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</si>
  <si>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</si>
  <si>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</si>
  <si>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</si>
  <si>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</si>
  <si>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</si>
  <si>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</si>
  <si>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</si>
  <si>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</si>
  <si>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</si>
  <si>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</si>
  <si>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</si>
  <si>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</si>
  <si>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</si>
  <si>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</si>
  <si>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</si>
  <si>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</si>
  <si>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</si>
  <si>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</si>
  <si>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</si>
  <si>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</si>
  <si>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</si>
  <si>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</si>
  <si>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</si>
  <si>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</si>
  <si>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</si>
  <si>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</si>
  <si>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</si>
  <si>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</si>
  <si>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</si>
  <si>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</si>
  <si>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</si>
  <si>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</si>
  <si>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</si>
  <si>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</si>
  <si>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</si>
  <si>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</si>
  <si>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</si>
  <si>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</si>
  <si>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</si>
  <si>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</si>
  <si>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</si>
  <si>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</si>
  <si>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</si>
  <si>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</si>
  <si>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</si>
  <si>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</si>
  <si>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</si>
  <si>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</si>
  <si>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</si>
  <si>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</si>
  <si>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</si>
  <si>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</si>
  <si>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</si>
  <si>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</si>
  <si>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</si>
  <si>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</si>
  <si>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</si>
  <si>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</si>
  <si>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</si>
  <si>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</si>
  <si>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</si>
  <si>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</si>
  <si>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</si>
  <si>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</si>
  <si>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</si>
  <si>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</si>
  <si>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</si>
  <si>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</si>
  <si>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</si>
  <si>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</si>
  <si>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</si>
  <si>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</si>
  <si>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</si>
  <si>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</si>
  <si>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</si>
  <si>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</si>
  <si>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</si>
  <si>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</si>
  <si>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</si>
  <si>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</si>
  <si>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</si>
  <si>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</si>
  <si>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</si>
  <si>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</si>
  <si>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</si>
  <si>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</si>
  <si>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</si>
  <si>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</si>
  <si>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</si>
  <si>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</si>
  <si>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</si>
  <si>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</si>
  <si>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</si>
  <si>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</si>
  <si>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</si>
  <si>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</si>
  <si>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</si>
  <si>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</si>
  <si>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</si>
  <si>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</si>
  <si>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</si>
  <si>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</si>
  <si>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</si>
  <si>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</si>
  <si>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</si>
  <si>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</si>
  <si>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</si>
  <si>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</si>
  <si>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</si>
  <si>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</si>
  <si>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</si>
  <si>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</si>
  <si>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</si>
  <si>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</si>
  <si>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</si>
  <si>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</si>
  <si>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</si>
  <si>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</si>
  <si>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</si>
  <si>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</si>
  <si>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</si>
  <si>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</si>
  <si>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</si>
  <si>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</si>
  <si>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</si>
  <si>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</si>
  <si>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</si>
  <si>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</si>
  <si>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</si>
  <si>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</si>
  <si>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</si>
  <si>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</si>
  <si>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</si>
  <si>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</si>
  <si>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</si>
  <si>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</si>
  <si>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</si>
  <si>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</si>
  <si>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</si>
  <si>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</si>
  <si>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</si>
  <si>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</si>
  <si>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</si>
  <si>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</si>
  <si>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</si>
  <si>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</si>
  <si>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</si>
  <si>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</si>
  <si>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</si>
  <si>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</si>
  <si>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</si>
  <si>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</si>
  <si>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</si>
  <si>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</si>
  <si>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</si>
  <si>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</si>
  <si>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</si>
  <si>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</si>
  <si>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</si>
  <si>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</si>
  <si>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</si>
  <si>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</si>
  <si>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</si>
  <si>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</si>
  <si>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</si>
  <si>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</si>
  <si>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</si>
  <si>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</si>
  <si>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</si>
  <si>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</si>
  <si>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</si>
  <si>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</si>
  <si>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</si>
  <si>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</si>
  <si>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</si>
  <si>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</si>
  <si>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</si>
  <si>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</si>
  <si>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</si>
  <si>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</si>
  <si>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</si>
  <si>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</si>
  <si>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</si>
  <si>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</si>
  <si>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</si>
  <si>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</si>
  <si>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</si>
  <si>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</si>
  <si>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</si>
  <si>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</si>
  <si>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</si>
  <si>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</si>
  <si>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</si>
  <si>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</si>
  <si>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</si>
  <si>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</si>
  <si>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</si>
  <si>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</si>
  <si>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</si>
  <si>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</si>
  <si>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</si>
  <si>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</si>
  <si>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</si>
  <si>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</si>
  <si>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</si>
  <si>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</si>
  <si>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</si>
  <si>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</si>
  <si>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</si>
  <si>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</si>
  <si>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</si>
  <si>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</si>
  <si>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</si>
  <si>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</si>
  <si>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</si>
  <si>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</si>
  <si>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</si>
  <si>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</si>
  <si>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</si>
  <si>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</si>
  <si>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</si>
  <si>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</si>
  <si>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</si>
  <si>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</si>
  <si>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</si>
  <si>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</si>
  <si>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</si>
  <si>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</si>
  <si>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</si>
  <si>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</si>
  <si>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</si>
  <si>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</si>
  <si>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</si>
  <si>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</si>
  <si>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</si>
  <si>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</si>
  <si>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</si>
  <si>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</si>
  <si>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</si>
  <si>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</si>
  <si>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</si>
  <si>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</si>
  <si>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</si>
  <si>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</si>
  <si>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</si>
  <si>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</si>
  <si>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</si>
  <si>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</si>
  <si>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</si>
  <si>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</si>
  <si>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</si>
  <si>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</si>
  <si>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</si>
  <si>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</si>
  <si>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</si>
  <si>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</si>
  <si>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</si>
  <si>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</si>
  <si>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</si>
  <si>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</si>
  <si>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</si>
  <si>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</si>
  <si>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</si>
  <si>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</si>
  <si>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</si>
  <si>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</si>
  <si>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</si>
  <si>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</si>
  <si>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</si>
  <si>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</si>
  <si>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</si>
  <si>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</si>
  <si>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</si>
  <si>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</si>
  <si>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</si>
  <si>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</si>
  <si>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</si>
  <si>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</si>
  <si>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</si>
  <si>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</si>
  <si>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</si>
  <si>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</si>
  <si>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</si>
  <si>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</si>
  <si>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</si>
  <si>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</si>
  <si>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</si>
  <si>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</si>
  <si>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</si>
  <si>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</si>
  <si>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</si>
  <si>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</si>
  <si>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</si>
  <si>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</si>
  <si>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</si>
  <si>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</si>
  <si>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</si>
  <si>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</si>
  <si>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</si>
  <si>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</si>
  <si>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</si>
  <si>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</si>
  <si>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</si>
  <si>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</si>
  <si>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</si>
  <si>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</si>
  <si>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</si>
  <si>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</si>
  <si>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</si>
  <si>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</si>
  <si>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</si>
  <si>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</si>
  <si>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</si>
  <si>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</si>
  <si>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</si>
  <si>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</si>
  <si>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</si>
  <si>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</si>
  <si>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</si>
  <si>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</si>
  <si>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</si>
  <si>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</si>
  <si>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</si>
  <si>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</si>
  <si>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</si>
  <si>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</si>
  <si>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</si>
  <si>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</si>
  <si>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</si>
  <si>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</si>
  <si>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</si>
  <si>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</si>
  <si>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</si>
  <si>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</si>
  <si>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</si>
  <si>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</si>
  <si>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</si>
  <si>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</si>
  <si>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</si>
  <si>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</si>
  <si>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</si>
  <si>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</si>
  <si>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</si>
  <si>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</si>
  <si>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</si>
  <si>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</si>
  <si>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</si>
  <si>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</si>
  <si>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</si>
  <si>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</si>
  <si>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</si>
  <si>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</si>
  <si>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</si>
  <si>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</si>
  <si>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</si>
  <si>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</si>
  <si>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</si>
  <si>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</si>
  <si>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</si>
  <si>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</si>
  <si>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</si>
  <si>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</si>
  <si>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</si>
  <si>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</si>
  <si>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</si>
  <si>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</si>
  <si>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</si>
  <si>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</si>
  <si>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</si>
  <si>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</si>
  <si>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</si>
  <si>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</si>
  <si>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</si>
  <si>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</si>
  <si>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</si>
  <si>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</si>
  <si>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</si>
  <si>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</si>
  <si>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</si>
  <si>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</si>
  <si>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</si>
  <si>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</si>
  <si>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</si>
  <si>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</si>
  <si>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</si>
  <si>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</si>
  <si>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</si>
  <si>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</si>
  <si>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</si>
  <si>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</si>
  <si>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</si>
  <si>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</si>
  <si>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</si>
  <si>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</si>
  <si>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</si>
  <si>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</si>
  <si>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</si>
  <si>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</si>
  <si>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</si>
  <si>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</si>
  <si>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</si>
  <si>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</si>
  <si>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</si>
  <si>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</si>
  <si>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</si>
  <si>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</si>
  <si>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</si>
  <si>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</si>
  <si>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</si>
  <si>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</si>
  <si>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</si>
  <si>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</si>
  <si>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</si>
  <si>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</si>
  <si>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</si>
  <si>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</si>
  <si>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</si>
  <si>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</si>
  <si>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</si>
  <si>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</si>
  <si>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</si>
  <si>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</si>
  <si>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</si>
  <si>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</si>
  <si>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</si>
  <si>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</si>
  <si>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</si>
  <si>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</si>
  <si>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</si>
  <si>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</si>
  <si>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</si>
  <si>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</si>
  <si>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</si>
  <si>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</si>
  <si>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</si>
  <si>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</si>
  <si>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</si>
  <si>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</si>
  <si>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</si>
  <si>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</si>
  <si>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</si>
  <si>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</si>
  <si>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</si>
  <si>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</si>
  <si>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</si>
  <si>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</si>
  <si>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</si>
  <si>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</si>
  <si>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</si>
  <si>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</si>
  <si>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</si>
  <si>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</si>
  <si>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</si>
  <si>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</si>
  <si>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</si>
  <si>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</si>
  <si>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</si>
  <si>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</si>
  <si>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</si>
  <si>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</si>
  <si>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</si>
  <si>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</si>
  <si>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</si>
  <si>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</si>
  <si>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</si>
  <si>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</si>
  <si>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</si>
  <si>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</si>
  <si>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</si>
  <si>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</si>
  <si>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</si>
  <si>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</si>
  <si>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</si>
  <si>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</si>
  <si>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</si>
  <si>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</si>
  <si>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</si>
  <si>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</si>
  <si>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</si>
  <si>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</si>
  <si>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</si>
  <si>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</si>
  <si>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</si>
  <si>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</si>
  <si>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</si>
  <si>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</si>
  <si>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</si>
  <si>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</si>
  <si>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</si>
  <si>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</si>
  <si>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</si>
  <si>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</si>
  <si>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</si>
  <si>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</si>
  <si>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</si>
  <si>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</si>
  <si>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</si>
  <si>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</si>
  <si>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</si>
  <si>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</si>
  <si>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</si>
  <si>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</si>
  <si>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</si>
  <si>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</si>
  <si>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</si>
  <si>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</si>
  <si>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</si>
  <si>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</si>
  <si>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</si>
  <si>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</si>
  <si>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</si>
  <si>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</si>
  <si>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</si>
  <si>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</si>
  <si>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</si>
  <si>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</si>
  <si>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</si>
  <si>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</si>
  <si>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</si>
  <si>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</si>
  <si>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</si>
  <si>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</si>
  <si>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</si>
  <si>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</si>
  <si>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</si>
  <si>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</si>
  <si>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</si>
  <si>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</si>
  <si>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</si>
  <si>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</si>
  <si>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</si>
  <si>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</si>
  <si>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</si>
  <si>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</si>
  <si>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</si>
  <si>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</si>
  <si>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</si>
  <si>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</si>
  <si>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</si>
  <si>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</si>
  <si>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</si>
  <si>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</si>
  <si>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</si>
  <si>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</si>
  <si>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</si>
  <si>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</si>
  <si>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</si>
  <si>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</si>
  <si>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</si>
  <si>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</si>
  <si>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</si>
  <si>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</si>
  <si>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</si>
  <si>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</si>
  <si>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</si>
  <si>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</si>
  <si>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</si>
  <si>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</si>
  <si>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</si>
  <si>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</si>
  <si>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</si>
  <si>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</si>
  <si>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</si>
  <si>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</si>
  <si>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</si>
  <si>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</si>
  <si>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</si>
  <si>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</si>
  <si>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</si>
  <si>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</si>
  <si>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</si>
  <si>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</si>
  <si>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</si>
  <si>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</si>
  <si>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</si>
  <si>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</si>
  <si>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</si>
  <si>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</si>
  <si>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</si>
  <si>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</si>
  <si>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</si>
  <si>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</si>
  <si>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</si>
  <si>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</si>
  <si>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</si>
  <si>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</si>
  <si>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</si>
  <si>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</si>
  <si>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</si>
  <si>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</si>
  <si>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</si>
  <si>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</si>
  <si>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</si>
  <si>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</si>
  <si>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</si>
  <si>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</si>
  <si>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</si>
  <si>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</si>
  <si>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</si>
  <si>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</si>
  <si>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</si>
  <si>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</si>
  <si>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</si>
  <si>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</si>
  <si>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</si>
  <si>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</si>
  <si>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</si>
  <si>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</si>
  <si>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</si>
  <si>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</si>
  <si>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</si>
  <si>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</si>
  <si>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</si>
  <si>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</si>
  <si>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</si>
  <si>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</si>
  <si>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</si>
  <si>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</si>
  <si>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</si>
  <si>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</si>
  <si>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</si>
  <si>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</si>
  <si>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</si>
  <si>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</si>
  <si>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</si>
  <si>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</si>
  <si>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</si>
  <si>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</si>
  <si>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</si>
  <si>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</si>
  <si>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</si>
  <si>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</si>
  <si>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</si>
  <si>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</si>
  <si>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</si>
  <si>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</si>
  <si>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</si>
  <si>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</si>
  <si>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</si>
  <si>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</si>
  <si>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</si>
  <si>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</si>
  <si>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</si>
  <si>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</si>
  <si>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</si>
  <si>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</si>
  <si>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</si>
  <si>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</si>
  <si>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</si>
  <si>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</si>
  <si>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</si>
  <si>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</si>
  <si>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</si>
  <si>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</si>
  <si>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</si>
  <si>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</si>
  <si>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</si>
  <si>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</si>
  <si>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</si>
  <si>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</si>
  <si>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</si>
  <si>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</si>
  <si>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</si>
  <si>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</si>
  <si>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</si>
  <si>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</si>
  <si>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</si>
  <si>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</si>
  <si>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</si>
  <si>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</si>
  <si>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</si>
  <si>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</si>
  <si>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</si>
  <si>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</si>
  <si>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</si>
  <si>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</si>
  <si>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</si>
  <si>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</si>
  <si>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</si>
  <si>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</si>
  <si>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</si>
  <si>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</si>
  <si>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</si>
  <si>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</si>
  <si>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</si>
  <si>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</si>
  <si>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</si>
  <si>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</si>
  <si>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</si>
  <si>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</si>
  <si>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</si>
  <si>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</si>
  <si>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</si>
  <si>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</si>
  <si>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</si>
  <si>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</si>
  <si>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</si>
  <si>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</si>
  <si>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</si>
  <si>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</si>
  <si>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</si>
  <si>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</si>
  <si>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</si>
  <si>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</si>
  <si>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</si>
  <si>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</si>
  <si>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</si>
  <si>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</si>
  <si>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</si>
  <si>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</si>
  <si>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</si>
  <si>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</si>
  <si>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</si>
  <si>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</si>
  <si>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</si>
  <si>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</si>
  <si>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</si>
  <si>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</si>
  <si>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</si>
  <si>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</si>
  <si>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</si>
  <si>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</si>
  <si>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</si>
  <si>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</si>
  <si>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</si>
  <si>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</si>
  <si>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</si>
  <si>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</si>
  <si>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</si>
  <si>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</si>
  <si>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</si>
  <si>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</si>
  <si>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</si>
  <si>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</si>
  <si>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</si>
  <si>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</si>
  <si>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</si>
  <si>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</si>
  <si>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</si>
  <si>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</si>
  <si>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</si>
  <si>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</si>
  <si>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</si>
  <si>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</si>
  <si>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</si>
  <si>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</si>
  <si>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</si>
  <si>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</si>
  <si>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</si>
  <si>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</si>
  <si>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</si>
  <si>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</si>
  <si>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</si>
  <si>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</si>
  <si>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</si>
  <si>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</si>
  <si>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</si>
  <si>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</si>
  <si>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</si>
  <si>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</si>
  <si>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</si>
  <si>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</si>
  <si>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</si>
  <si>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</si>
  <si>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</si>
  <si>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</si>
  <si>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</si>
  <si>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</si>
  <si>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</si>
  <si>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</si>
  <si>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</si>
  <si>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</si>
  <si>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</si>
  <si>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</si>
  <si>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</si>
  <si>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</si>
  <si>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</si>
  <si>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</si>
  <si>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</si>
  <si>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</si>
  <si>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</si>
  <si>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</si>
  <si>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</si>
  <si>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</si>
  <si>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</si>
  <si>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</si>
  <si>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</si>
  <si>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</si>
  <si>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</si>
  <si>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</si>
  <si>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</si>
  <si>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</si>
  <si>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</si>
  <si>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</si>
  <si>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</si>
  <si>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</si>
  <si>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</si>
  <si>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</si>
  <si>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</si>
  <si>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</si>
  <si>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</si>
  <si>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</si>
  <si>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</si>
  <si>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</si>
  <si>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</si>
  <si>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</si>
  <si>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</si>
  <si>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</si>
  <si>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</si>
  <si>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</si>
  <si>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</si>
  <si>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</si>
  <si>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</si>
  <si>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</si>
  <si>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</si>
  <si>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</si>
  <si>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</si>
  <si>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</si>
  <si>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</si>
  <si>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</si>
  <si>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</si>
  <si>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</si>
  <si>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</si>
  <si>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</si>
  <si>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</si>
  <si>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</si>
  <si>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</si>
  <si>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</si>
  <si>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</si>
  <si>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</si>
  <si>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</si>
  <si>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</si>
  <si>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</si>
  <si>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</si>
  <si>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</si>
  <si>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</si>
  <si>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</si>
  <si>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</si>
  <si>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</si>
  <si>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</si>
  <si>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</si>
  <si>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</si>
  <si>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</si>
  <si>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</si>
  <si>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</si>
  <si>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</si>
  <si>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</si>
  <si>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</si>
  <si>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</si>
  <si>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</si>
  <si>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</si>
  <si>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</si>
  <si>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</si>
  <si>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</si>
  <si>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</si>
  <si>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</si>
  <si>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</si>
  <si>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</si>
  <si>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</si>
  <si>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</si>
  <si>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</si>
  <si>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</si>
  <si>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</si>
  <si>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</si>
  <si>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</si>
  <si>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</si>
  <si>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</si>
  <si>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</si>
  <si>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</si>
  <si>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</si>
  <si>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</si>
  <si>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</si>
  <si>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</si>
  <si>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</si>
  <si>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</si>
  <si>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</si>
  <si>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</si>
  <si>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</si>
  <si>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</si>
  <si>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</si>
  <si>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</si>
  <si>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</si>
  <si>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</si>
  <si>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</si>
  <si>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</si>
  <si>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</si>
  <si>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</si>
  <si>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</si>
  <si>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</si>
  <si>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</si>
  <si>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</si>
  <si>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</si>
  <si>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</si>
  <si>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</si>
  <si>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</si>
  <si>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</si>
  <si>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</si>
  <si>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</si>
  <si>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</si>
  <si>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</si>
  <si>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</si>
  <si>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</si>
  <si>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</si>
  <si>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</si>
  <si>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</si>
  <si>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</si>
  <si>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</si>
  <si>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</si>
  <si>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</si>
  <si>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</si>
  <si>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</si>
  <si>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</si>
  <si>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</si>
  <si>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</si>
  <si>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</si>
  <si>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</si>
  <si>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</si>
  <si>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</si>
  <si>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</si>
  <si>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</si>
  <si>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</si>
  <si>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</si>
  <si>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</si>
  <si>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</si>
  <si>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</si>
  <si>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</si>
  <si>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</si>
  <si>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</si>
  <si>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</si>
  <si>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</si>
  <si>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</si>
  <si>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</si>
  <si>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</si>
  <si>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</si>
  <si>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</si>
  <si>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</si>
  <si>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</si>
  <si>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</si>
  <si>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</si>
  <si>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</si>
  <si>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</si>
  <si>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</si>
  <si>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</si>
  <si>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</si>
  <si>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</si>
  <si>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</si>
  <si>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</si>
  <si>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</si>
  <si>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</si>
  <si>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</si>
  <si>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</si>
  <si>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</si>
  <si>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</si>
  <si>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</si>
  <si>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</si>
  <si>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</si>
  <si>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</si>
  <si>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</si>
  <si>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</si>
  <si>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</si>
  <si>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</si>
  <si>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</si>
  <si>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</si>
  <si>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</si>
  <si>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</si>
  <si>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</si>
  <si>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</si>
  <si>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</si>
  <si>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</si>
  <si>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</si>
  <si>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</si>
  <si>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</si>
  <si>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</si>
  <si>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</si>
  <si>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</si>
  <si>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</si>
  <si>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</si>
  <si>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</si>
  <si>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</si>
  <si>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</si>
  <si>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</si>
  <si>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</si>
  <si>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</si>
  <si>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</si>
  <si>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</si>
  <si>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</si>
  <si>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</si>
  <si>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</si>
  <si>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</si>
  <si>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</si>
  <si>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</si>
  <si>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</si>
  <si>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</si>
  <si>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</si>
  <si>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</si>
  <si>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</si>
  <si>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</si>
  <si>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</si>
  <si>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</si>
  <si>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</si>
  <si>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</si>
  <si>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</si>
  <si>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</si>
  <si>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</si>
  <si>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</si>
  <si>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</si>
  <si>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</si>
  <si>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</si>
  <si>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</si>
  <si>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</si>
  <si>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</si>
  <si>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</si>
  <si>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</si>
  <si>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</si>
  <si>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</si>
  <si>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</si>
  <si>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</si>
  <si>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</si>
  <si>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</si>
  <si>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</si>
  <si>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</si>
  <si>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</si>
  <si>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</si>
  <si>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</si>
  <si>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</si>
  <si>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</si>
  <si>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</si>
  <si>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</si>
  <si>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</si>
  <si>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</si>
  <si>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</si>
  <si>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</si>
  <si>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</si>
  <si>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</si>
  <si>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</si>
  <si>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</si>
  <si>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</si>
  <si>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</si>
  <si>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</si>
  <si>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</si>
  <si>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</si>
  <si>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</si>
  <si>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</si>
  <si>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</si>
  <si>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</si>
  <si>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</si>
  <si>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</si>
  <si>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</si>
  <si>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</si>
  <si>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</si>
  <si>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</si>
  <si>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</si>
  <si>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</si>
  <si>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</si>
  <si>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</si>
  <si>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</si>
  <si>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</si>
  <si>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</si>
  <si>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</si>
  <si>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</si>
  <si>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</si>
  <si>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</si>
  <si>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</si>
  <si>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</si>
  <si>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</si>
  <si>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</si>
  <si>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</si>
  <si>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</si>
  <si>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</si>
  <si>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</si>
  <si>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</si>
  <si>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</si>
  <si>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</si>
  <si>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</si>
  <si>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</si>
  <si>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</si>
  <si>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</si>
  <si>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</si>
  <si>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</si>
  <si>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</si>
  <si>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</si>
  <si>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</si>
  <si>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</si>
  <si>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</si>
  <si>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</si>
  <si>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</si>
  <si>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</si>
  <si>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</si>
  <si>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</si>
  <si>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</si>
  <si>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</si>
  <si>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</si>
  <si>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</si>
  <si>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</si>
  <si>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</si>
  <si>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</si>
  <si>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</si>
  <si>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</si>
  <si>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</si>
  <si>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</si>
  <si>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</si>
  <si>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</si>
  <si>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</si>
  <si>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</si>
  <si>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</si>
  <si>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</si>
  <si>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</si>
  <si>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</si>
  <si>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</si>
  <si>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</si>
  <si>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</si>
  <si>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</si>
  <si>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</si>
  <si>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</si>
  <si>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</si>
  <si>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</si>
  <si>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</si>
  <si>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</si>
  <si>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</si>
  <si>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</si>
  <si>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</si>
  <si>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</si>
  <si>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</si>
  <si>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</si>
  <si>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</si>
  <si>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</si>
  <si>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</si>
  <si>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</si>
  <si>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</si>
  <si>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</si>
  <si>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</si>
  <si>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</si>
  <si>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</si>
  <si>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</si>
  <si>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</si>
  <si>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</si>
  <si>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</si>
  <si>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</si>
  <si>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</si>
  <si>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</si>
  <si>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</si>
  <si>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</si>
  <si>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</si>
  <si>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</si>
  <si>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</si>
  <si>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</si>
  <si>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</si>
  <si>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</si>
  <si>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</si>
  <si>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</si>
  <si>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</si>
  <si>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</si>
  <si>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</si>
  <si>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</si>
  <si>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</si>
  <si>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</si>
  <si>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</si>
  <si>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</si>
  <si>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</si>
  <si>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</si>
  <si>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</si>
  <si>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</si>
  <si>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</si>
  <si>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</si>
  <si>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</si>
  <si>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</si>
  <si>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</si>
  <si>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</si>
  <si>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</si>
  <si>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</si>
  <si>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</si>
  <si>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</si>
  <si>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</si>
  <si>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</si>
  <si>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</si>
  <si>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</si>
  <si>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</si>
  <si>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</si>
  <si>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</si>
  <si>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</si>
  <si>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</si>
  <si>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</si>
  <si>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</si>
  <si>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</si>
  <si>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</si>
  <si>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</si>
  <si>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</si>
  <si>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</si>
  <si>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</si>
  <si>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</si>
  <si>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</si>
  <si>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</si>
  <si>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</si>
  <si>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</si>
  <si>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</si>
  <si>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</si>
  <si>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</si>
  <si>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</si>
  <si>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</si>
  <si>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</si>
  <si>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</si>
  <si>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</si>
  <si>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</si>
  <si>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</si>
  <si>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</si>
  <si>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</si>
  <si>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</si>
  <si>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</si>
  <si>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</si>
  <si>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</si>
  <si>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</si>
  <si>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</si>
  <si>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</si>
  <si>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</si>
  <si>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</si>
  <si>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</si>
  <si>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</si>
  <si>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</si>
  <si>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</si>
  <si>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</si>
  <si>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</si>
  <si>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</si>
  <si>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</si>
  <si>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</si>
  <si>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</si>
  <si>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</si>
  <si>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</si>
  <si>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</si>
  <si>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</si>
  <si>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</si>
  <si>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</si>
  <si>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</si>
  <si>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</si>
  <si>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</si>
  <si>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</si>
  <si>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</si>
  <si>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</si>
  <si>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</si>
  <si>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</si>
  <si>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</si>
  <si>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</si>
  <si>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</si>
  <si>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</si>
  <si>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</si>
  <si>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</si>
  <si>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</si>
  <si>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</si>
  <si>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</si>
  <si>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</si>
  <si>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</si>
  <si>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</si>
  <si>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</si>
  <si>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</si>
  <si>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</si>
  <si>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</si>
  <si>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</si>
  <si>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</si>
  <si>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</si>
  <si>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</si>
  <si>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</si>
  <si>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</si>
  <si>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</si>
  <si>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</si>
  <si>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</si>
  <si>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</si>
  <si>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</si>
  <si>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</si>
  <si>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</si>
  <si>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</si>
  <si>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</si>
  <si>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</si>
  <si>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</si>
  <si>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</si>
  <si>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</si>
  <si>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</si>
  <si>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</si>
  <si>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</si>
  <si>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</si>
  <si>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</si>
  <si>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</si>
  <si>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</si>
  <si>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</si>
  <si>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</si>
  <si>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</si>
  <si>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</si>
  <si>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</si>
  <si>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</si>
  <si>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</si>
  <si>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</si>
  <si>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</si>
  <si>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</si>
  <si>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</si>
  <si>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</si>
  <si>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</si>
  <si>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</si>
  <si>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</si>
  <si>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</si>
  <si>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</si>
  <si>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</si>
  <si>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</si>
  <si>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</si>
  <si>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</si>
  <si>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</si>
  <si>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</si>
  <si>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</si>
  <si>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</si>
  <si>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</si>
  <si>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</si>
  <si>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</si>
  <si>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</si>
  <si>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</si>
  <si>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</si>
  <si>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</si>
  <si>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</si>
  <si>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</si>
  <si>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</si>
  <si>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</si>
  <si>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</si>
  <si>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</si>
  <si>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</si>
  <si>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</si>
  <si>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</si>
  <si>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</si>
  <si>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</si>
  <si>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</si>
  <si>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</si>
  <si>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</si>
  <si>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</si>
  <si>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</si>
  <si>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</si>
  <si>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</si>
  <si>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</si>
  <si>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</si>
  <si>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</si>
  <si>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</si>
  <si>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</si>
  <si>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</si>
  <si>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</si>
  <si>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</si>
  <si>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</si>
  <si>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</si>
  <si>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</si>
  <si>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</si>
  <si>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</si>
  <si>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</si>
  <si>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</si>
  <si>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</si>
  <si>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</si>
  <si>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</si>
  <si>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</si>
  <si>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</si>
  <si>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</si>
  <si>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</si>
  <si>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</si>
  <si>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</si>
  <si>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</si>
  <si>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</si>
  <si>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</si>
  <si>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</si>
  <si>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</si>
  <si>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</si>
  <si>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</si>
  <si>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</si>
  <si>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</si>
  <si>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</si>
  <si>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</si>
  <si>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</si>
  <si>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</si>
  <si>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</si>
  <si>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</si>
  <si>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</si>
  <si>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</si>
  <si>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</si>
  <si>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</si>
  <si>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</si>
  <si>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</si>
  <si>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</si>
  <si>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</si>
  <si>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</si>
  <si>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</si>
  <si>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</si>
  <si>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</si>
  <si>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</si>
  <si>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</si>
  <si>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</si>
  <si>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</si>
  <si>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</si>
  <si>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</si>
  <si>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</si>
  <si>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</si>
  <si>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</si>
  <si>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</si>
  <si>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</si>
  <si>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</si>
  <si>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</si>
  <si>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</si>
  <si>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</si>
  <si>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</si>
  <si>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</si>
  <si>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</si>
  <si>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</si>
  <si>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</si>
  <si>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</si>
  <si>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</si>
  <si>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</si>
  <si>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</si>
  <si>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</si>
  <si>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</si>
  <si>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</si>
  <si>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</si>
  <si>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</si>
  <si>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</si>
  <si>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</si>
  <si>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</si>
  <si>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</si>
  <si>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</si>
  <si>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</si>
  <si>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</si>
  <si>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</si>
  <si>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</si>
  <si>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</si>
  <si>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</si>
  <si>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</si>
  <si>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</si>
  <si>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</si>
  <si>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</si>
  <si>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</si>
  <si>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</si>
  <si>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</si>
  <si>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</si>
  <si>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</si>
  <si>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</si>
  <si>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</si>
  <si>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</si>
  <si>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</si>
  <si>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</si>
  <si>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</si>
  <si>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</si>
  <si>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</si>
  <si>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</si>
  <si>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</si>
  <si>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</si>
  <si>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</si>
  <si>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</si>
  <si>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</si>
  <si>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</si>
  <si>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</si>
  <si>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</si>
  <si>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</si>
  <si>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</si>
  <si>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</si>
  <si>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</si>
  <si>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</si>
  <si>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</si>
  <si>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</si>
  <si>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</si>
  <si>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</si>
  <si>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</si>
  <si>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</si>
  <si>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</si>
  <si>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</si>
  <si>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</si>
  <si>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</si>
  <si>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</si>
  <si>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</si>
  <si>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</si>
  <si>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</si>
  <si>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</si>
  <si>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</si>
  <si>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</si>
  <si>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</si>
  <si>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</si>
  <si>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</si>
  <si>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</si>
  <si>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</si>
  <si>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</si>
  <si>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</si>
  <si>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</si>
  <si>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</si>
  <si>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</si>
  <si>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</si>
  <si>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</si>
  <si>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</si>
  <si>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</si>
  <si>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</si>
  <si>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</si>
  <si>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</si>
  <si>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</si>
  <si>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</si>
  <si>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</si>
  <si>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</si>
  <si>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</si>
  <si>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</si>
  <si>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</si>
  <si>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</si>
  <si>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</si>
  <si>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</si>
  <si>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</si>
  <si>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</si>
  <si>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</si>
  <si>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</si>
  <si>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</si>
  <si>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</si>
  <si>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</si>
  <si>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</si>
  <si>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</si>
  <si>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</si>
  <si>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</si>
  <si>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</si>
  <si>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</si>
  <si>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</si>
  <si>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</si>
  <si>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</si>
  <si>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</si>
  <si>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</si>
  <si>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</si>
  <si>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</si>
  <si>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</si>
  <si>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</si>
  <si>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</si>
  <si>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</si>
  <si>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</si>
  <si>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</si>
  <si>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</si>
  <si>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</si>
  <si>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</si>
  <si>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</si>
  <si>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</si>
  <si>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</si>
  <si>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</si>
  <si>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</si>
  <si>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</si>
  <si>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</si>
  <si>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</si>
  <si>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</si>
  <si>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</si>
  <si>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</si>
  <si>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</si>
  <si>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</si>
  <si>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</si>
  <si>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</si>
  <si>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</si>
  <si>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</si>
  <si>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</si>
  <si>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</si>
  <si>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</si>
  <si>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</si>
  <si>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</si>
  <si>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</si>
  <si>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</si>
  <si>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</si>
  <si>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</si>
  <si>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</si>
  <si>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</si>
  <si>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</si>
  <si>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</si>
  <si>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</si>
  <si>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</si>
  <si>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</si>
  <si>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</si>
  <si>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</si>
  <si>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</si>
  <si>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</si>
  <si>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</si>
  <si>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</si>
  <si>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</si>
  <si>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</si>
  <si>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</si>
  <si>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</si>
  <si>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</si>
  <si>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</si>
  <si>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</si>
  <si>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</si>
  <si>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</si>
  <si>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</si>
  <si>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</si>
  <si>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</si>
  <si>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</si>
  <si>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</si>
  <si>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</si>
  <si>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</si>
  <si>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</si>
  <si>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</si>
  <si>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</si>
  <si>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</si>
  <si>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</si>
  <si>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</si>
  <si>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</si>
  <si>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</si>
  <si>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</si>
  <si>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</si>
  <si>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</si>
  <si>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</si>
  <si>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</si>
  <si>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</si>
  <si>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</si>
  <si>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</si>
  <si>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</si>
  <si>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</si>
  <si>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</si>
  <si>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</si>
  <si>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</si>
  <si>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</si>
  <si>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</si>
  <si>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</si>
  <si>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</si>
  <si>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</si>
  <si>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</si>
  <si>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</si>
  <si>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</si>
  <si>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</si>
  <si>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</si>
  <si>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</si>
  <si>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</si>
  <si>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</si>
  <si>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</si>
  <si>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</si>
  <si>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</si>
  <si>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</si>
  <si>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</si>
  <si>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</si>
  <si>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</si>
  <si>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</si>
  <si>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</si>
  <si>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</si>
  <si>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</si>
  <si>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</si>
  <si>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</si>
  <si>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</si>
  <si>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</si>
  <si>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</si>
  <si>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</si>
  <si>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</si>
  <si>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</si>
  <si>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</si>
  <si>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</si>
  <si>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</si>
  <si>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</si>
  <si>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</si>
  <si>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</si>
  <si>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</si>
  <si>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</si>
  <si>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</si>
  <si>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</si>
  <si>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</si>
  <si>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</si>
  <si>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</si>
  <si>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</si>
  <si>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</si>
  <si>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</si>
  <si>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</si>
  <si>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</si>
  <si>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</si>
  <si>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</si>
  <si>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</si>
  <si>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</si>
  <si>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</si>
  <si>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</si>
  <si>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</si>
  <si>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</si>
  <si>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</si>
  <si>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</si>
  <si>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</si>
  <si>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</si>
  <si>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</si>
  <si>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</si>
  <si>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</si>
  <si>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</si>
  <si>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</si>
  <si>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</si>
  <si>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</si>
  <si>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</si>
  <si>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</si>
  <si>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</si>
  <si>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</si>
  <si>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</si>
  <si>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</si>
  <si>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</si>
  <si>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</si>
  <si>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</si>
  <si>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</si>
  <si>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</si>
  <si>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</si>
  <si>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</si>
  <si>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</si>
  <si>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</si>
  <si>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</si>
  <si>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</si>
  <si>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</si>
  <si>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</si>
  <si>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</si>
  <si>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</si>
  <si>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</si>
  <si>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</si>
  <si>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</si>
  <si>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</si>
  <si>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</si>
  <si>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</si>
  <si>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</si>
  <si>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</si>
  <si>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</si>
  <si>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</si>
  <si>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</si>
  <si>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</si>
  <si>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</si>
  <si>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</si>
  <si>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</si>
  <si>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</si>
  <si>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</si>
  <si>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</si>
  <si>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</si>
  <si>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</si>
  <si>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</si>
  <si>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</si>
  <si>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</si>
  <si>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</si>
  <si>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</si>
  <si>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</si>
  <si>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</si>
  <si>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</si>
  <si>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</si>
  <si>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</si>
  <si>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</si>
  <si>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</si>
  <si>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</si>
  <si>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</si>
  <si>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</si>
  <si>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</si>
  <si>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</si>
  <si>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</si>
  <si>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</si>
  <si>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</si>
  <si>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</si>
  <si>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</si>
  <si>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</si>
  <si>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</si>
  <si>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</si>
  <si>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</si>
  <si>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</si>
  <si>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</si>
  <si>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</si>
  <si>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</si>
  <si>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</si>
  <si>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</si>
  <si>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</si>
  <si>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</si>
  <si>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</si>
  <si>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</si>
  <si>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</si>
  <si>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</si>
  <si>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</si>
  <si>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</si>
  <si>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</si>
  <si>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</si>
  <si>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</si>
  <si>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</si>
  <si>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</si>
  <si>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</si>
  <si>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</si>
  <si>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</si>
  <si>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</si>
  <si>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</si>
  <si>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</si>
  <si>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</si>
  <si>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</si>
  <si>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</si>
  <si>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</si>
  <si>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</si>
  <si>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</si>
  <si>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</si>
  <si>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</si>
  <si>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</si>
  <si>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</si>
  <si>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</si>
  <si>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</si>
  <si>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</si>
  <si>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</si>
  <si>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</si>
  <si>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</si>
  <si>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</si>
  <si>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</si>
  <si>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</si>
  <si>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</si>
  <si>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</si>
  <si>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</si>
  <si>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</si>
  <si>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</si>
  <si>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</si>
  <si>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</si>
  <si>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</si>
  <si>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</si>
  <si>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</si>
  <si>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</si>
  <si>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</si>
  <si>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</si>
  <si>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</si>
  <si>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</si>
  <si>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</si>
  <si>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</si>
  <si>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</si>
  <si>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</si>
  <si>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</si>
  <si>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</si>
  <si>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</si>
  <si>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</si>
  <si>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</si>
  <si>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</si>
  <si>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</si>
  <si>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</si>
  <si>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</si>
  <si>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</si>
  <si>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</si>
  <si>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</si>
  <si>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</si>
  <si>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</si>
  <si>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</si>
  <si>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</si>
  <si>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</si>
  <si>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</si>
  <si>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</si>
  <si>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</si>
  <si>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</si>
  <si>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</si>
  <si>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</si>
  <si>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</si>
  <si>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</si>
  <si>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</si>
  <si>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</si>
  <si>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</si>
  <si>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</si>
  <si>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</si>
  <si>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</si>
  <si>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</si>
  <si>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</si>
  <si>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</si>
  <si>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</si>
  <si>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</si>
  <si>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</si>
  <si>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</si>
  <si>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</si>
  <si>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</si>
  <si>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</si>
  <si>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</si>
  <si>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</si>
  <si>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</si>
  <si>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</si>
  <si>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</si>
  <si>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</si>
  <si>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</si>
  <si>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</si>
  <si>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</si>
  <si>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</si>
  <si>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</si>
  <si>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</si>
  <si>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</si>
  <si>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</si>
  <si>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</si>
  <si>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</si>
  <si>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</si>
  <si>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</si>
  <si>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</si>
  <si>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</si>
  <si>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</si>
  <si>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</si>
  <si>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</si>
  <si>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</si>
  <si>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</si>
  <si>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</si>
  <si>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</si>
  <si>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</si>
  <si>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</si>
  <si>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</si>
  <si>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</si>
  <si>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</si>
  <si>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</si>
  <si>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</si>
  <si>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</si>
  <si>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</si>
  <si>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</si>
  <si>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</si>
  <si>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</si>
  <si>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</si>
  <si>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</si>
  <si>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</si>
  <si>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</si>
  <si>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</si>
  <si>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</si>
  <si>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</si>
  <si>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</si>
  <si>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</si>
  <si>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</si>
  <si>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</si>
  <si>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</si>
  <si>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</si>
  <si>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</si>
  <si>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</si>
  <si>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</si>
  <si>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</si>
  <si>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</si>
  <si>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</si>
  <si>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</si>
  <si>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</si>
  <si>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</si>
  <si>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</si>
  <si>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</si>
  <si>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</si>
  <si>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</si>
  <si>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</si>
  <si>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</si>
  <si>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</si>
  <si>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</si>
  <si>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</si>
  <si>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</si>
  <si>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</si>
  <si>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</si>
  <si>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</si>
  <si>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</si>
  <si>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</si>
  <si>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</si>
  <si>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</si>
  <si>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</si>
  <si>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</si>
  <si>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</si>
  <si>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</si>
  <si>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</si>
  <si>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</si>
  <si>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</si>
  <si>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</si>
  <si>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</si>
  <si>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</si>
  <si>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</si>
  <si>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</si>
  <si>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</si>
  <si>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</si>
  <si>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</si>
  <si>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</si>
  <si>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</si>
  <si>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</si>
  <si>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</si>
  <si>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</si>
  <si>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</si>
  <si>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</si>
  <si>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</si>
  <si>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</si>
  <si>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</si>
  <si>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</si>
  <si>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</si>
  <si>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</si>
  <si>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</si>
  <si>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</si>
  <si>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</si>
  <si>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</si>
  <si>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</si>
  <si>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</si>
  <si>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</si>
  <si>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</si>
  <si>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</si>
  <si>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</si>
  <si>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</si>
  <si>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</si>
  <si>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</si>
  <si>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</si>
  <si>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</si>
  <si>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</si>
  <si>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</si>
  <si>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</si>
  <si>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</si>
  <si>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</si>
  <si>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</si>
  <si>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</si>
  <si>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</si>
  <si>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</si>
  <si>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</si>
  <si>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</si>
  <si>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</si>
  <si>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</si>
  <si>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</si>
  <si>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</si>
  <si>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</si>
  <si>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</si>
  <si>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</si>
  <si>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</si>
  <si>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</si>
  <si>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</si>
  <si>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</si>
  <si>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</si>
  <si>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</si>
  <si>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</si>
  <si>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</si>
  <si>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</si>
  <si>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</si>
  <si>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</si>
  <si>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</si>
  <si>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</si>
  <si>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</si>
  <si>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</si>
  <si>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</si>
  <si>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</si>
  <si>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</si>
  <si>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</si>
  <si>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</si>
  <si>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</si>
  <si>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</si>
  <si>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</si>
  <si>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</si>
  <si>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</si>
  <si>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</si>
  <si>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</si>
  <si>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</si>
  <si>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</si>
  <si>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</si>
  <si>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</si>
  <si>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</si>
  <si>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</si>
  <si>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</si>
  <si>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</si>
  <si>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</si>
  <si>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</si>
  <si>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</si>
  <si>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</si>
  <si>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</si>
  <si>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</si>
  <si>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</si>
  <si>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</si>
  <si>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</si>
  <si>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</si>
  <si>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</si>
  <si>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</si>
  <si>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</si>
  <si>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</si>
  <si>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</si>
  <si>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</si>
  <si>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</si>
  <si>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</si>
  <si>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</si>
  <si>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</si>
  <si>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</si>
  <si>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</si>
  <si>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</si>
  <si>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</si>
  <si>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</si>
  <si>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</si>
  <si>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</si>
  <si>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</si>
  <si>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</si>
  <si>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</si>
  <si>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</si>
  <si>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</si>
  <si>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</si>
  <si>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</si>
  <si>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</si>
  <si>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</si>
  <si>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</si>
  <si>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</si>
  <si>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</si>
  <si>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</si>
  <si>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</si>
  <si>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</si>
  <si>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</si>
  <si>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</si>
  <si>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</si>
  <si>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</si>
  <si>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</si>
  <si>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</si>
  <si>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</si>
  <si>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</si>
  <si>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</si>
  <si>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</si>
  <si>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</si>
  <si>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</si>
  <si>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</si>
  <si>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</si>
  <si>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</si>
  <si>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</si>
  <si>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</si>
  <si>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</si>
  <si>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</si>
  <si>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</si>
  <si>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</si>
  <si>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</si>
  <si>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</si>
  <si>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</si>
  <si>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</si>
  <si>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</si>
  <si>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</si>
  <si>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</si>
  <si>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</si>
  <si>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</si>
  <si>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</si>
  <si>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</si>
  <si>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</si>
  <si>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</si>
  <si>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</si>
  <si>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</si>
  <si>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</si>
  <si>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</si>
  <si>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</si>
  <si>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</si>
  <si>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</si>
  <si>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</si>
  <si>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</si>
  <si>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</si>
  <si>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</si>
  <si>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</si>
  <si>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</si>
  <si>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</si>
  <si>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</si>
  <si>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</si>
  <si>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</si>
  <si>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</si>
  <si>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</si>
  <si>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</si>
  <si>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</si>
  <si>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</si>
  <si>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</si>
  <si>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</si>
  <si>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</si>
  <si>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</si>
  <si>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</si>
  <si>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</si>
  <si>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</si>
  <si>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</si>
  <si>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</si>
  <si>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</si>
  <si>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</si>
  <si>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</si>
  <si>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</si>
  <si>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</si>
  <si>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</si>
  <si>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</si>
  <si>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</si>
  <si>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</si>
  <si>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</si>
  <si>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</si>
  <si>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</si>
  <si>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</si>
  <si>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</si>
  <si>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</si>
  <si>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</si>
  <si>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</si>
  <si>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</si>
  <si>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</si>
  <si>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</si>
  <si>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</si>
  <si>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</si>
  <si>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</si>
  <si>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</si>
  <si>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</si>
  <si>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</si>
  <si>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</si>
  <si>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</si>
  <si>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</si>
  <si>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</si>
  <si>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</si>
  <si>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</si>
  <si>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</si>
  <si>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</si>
  <si>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</si>
  <si>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</si>
  <si>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</si>
  <si>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</si>
  <si>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</si>
  <si>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</si>
  <si>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</si>
  <si>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</si>
  <si>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</si>
  <si>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</si>
  <si>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</si>
  <si>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</si>
  <si>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</si>
  <si>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</si>
  <si>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</si>
  <si>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</si>
  <si>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</si>
  <si>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</si>
  <si>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</si>
  <si>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</si>
  <si>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</si>
  <si>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</si>
  <si>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</si>
  <si>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</si>
  <si>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</si>
  <si>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</si>
  <si>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</si>
  <si>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</si>
  <si>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</si>
  <si>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</si>
  <si>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</si>
  <si>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</si>
  <si>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</si>
  <si>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</si>
  <si>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</si>
  <si>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</si>
  <si>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</si>
  <si>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</si>
  <si>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</si>
  <si>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</si>
  <si>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</si>
  <si>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</si>
  <si>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</si>
  <si>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</si>
  <si>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</si>
  <si>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</si>
  <si>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</si>
  <si>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</si>
  <si>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</si>
  <si>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</si>
  <si>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</si>
  <si>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</si>
  <si>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</si>
  <si>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</si>
  <si>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</si>
  <si>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</si>
  <si>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</si>
  <si>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</si>
  <si>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</si>
  <si>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</si>
  <si>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</si>
  <si>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</si>
  <si>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</si>
  <si>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</si>
  <si>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</si>
  <si>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</si>
  <si>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</si>
  <si>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</si>
  <si>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</si>
  <si>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</si>
  <si>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</si>
  <si>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</si>
  <si>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</si>
  <si>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</si>
  <si>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</si>
  <si>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</si>
  <si>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</si>
  <si>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</si>
  <si>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</si>
  <si>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</si>
  <si>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</si>
  <si>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</si>
  <si>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</si>
  <si>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</si>
  <si>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</si>
  <si>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</si>
  <si>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</si>
  <si>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</si>
  <si>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</si>
  <si>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</si>
  <si>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</si>
  <si>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</si>
  <si>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</si>
  <si>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</si>
  <si>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</si>
  <si>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</si>
  <si>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</si>
  <si>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</si>
  <si>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</si>
  <si>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</si>
  <si>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</si>
  <si>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</si>
  <si>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</si>
  <si>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</si>
  <si>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</si>
  <si>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</si>
  <si>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</si>
  <si>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</si>
  <si>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</si>
  <si>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</si>
  <si>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</si>
  <si>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</si>
  <si>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</si>
  <si>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</si>
  <si>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</si>
  <si>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</si>
  <si>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</si>
  <si>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</si>
  <si>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</si>
  <si>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</si>
  <si>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</si>
  <si>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</si>
  <si>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</si>
  <si>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</si>
  <si>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</si>
  <si>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</si>
  <si>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</si>
  <si>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</si>
  <si>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</si>
  <si>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</si>
  <si>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</si>
  <si>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</si>
  <si>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</si>
  <si>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</si>
  <si>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</si>
  <si>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</si>
  <si>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</si>
  <si>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</si>
  <si>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</si>
  <si>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</si>
  <si>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</si>
  <si>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</si>
  <si>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</si>
  <si>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</si>
  <si>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</si>
  <si>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</si>
  <si>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</si>
  <si>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</si>
  <si>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</si>
  <si>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</si>
  <si>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</si>
  <si>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</si>
  <si>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</si>
  <si>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</si>
  <si>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</si>
  <si>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</si>
  <si>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</si>
  <si>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</si>
  <si>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</si>
  <si>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</si>
  <si>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</si>
  <si>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</si>
  <si>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</si>
  <si>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</si>
  <si>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</si>
  <si>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</si>
  <si>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</si>
  <si>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</si>
  <si>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</si>
  <si>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</si>
  <si>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</si>
  <si>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</si>
  <si>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</si>
  <si>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</si>
  <si>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</si>
  <si>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</si>
  <si>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</si>
  <si>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</si>
  <si>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</si>
  <si>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</si>
  <si>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</si>
  <si>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</si>
  <si>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</si>
  <si>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</si>
  <si>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</si>
  <si>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</si>
  <si>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</si>
  <si>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</si>
  <si>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</si>
  <si>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</si>
  <si>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</si>
  <si>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</si>
  <si>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</si>
  <si>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</si>
  <si>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</si>
  <si>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</si>
  <si>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</si>
  <si>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</si>
  <si>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</si>
  <si>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</si>
  <si>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</si>
  <si>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</si>
  <si>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</si>
  <si>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</si>
  <si>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</si>
  <si>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</si>
  <si>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</si>
  <si>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</si>
  <si>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</si>
  <si>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</si>
  <si>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</si>
  <si>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</si>
  <si>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</si>
  <si>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</si>
  <si>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</si>
  <si>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</si>
  <si>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</si>
  <si>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</si>
  <si>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</si>
  <si>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</si>
  <si>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</si>
  <si>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</si>
  <si>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</si>
  <si>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</si>
  <si>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</si>
  <si>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</si>
  <si>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</si>
  <si>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</si>
  <si>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</si>
  <si>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</si>
  <si>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</si>
  <si>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</si>
  <si>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</si>
  <si>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</si>
  <si>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</si>
  <si>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</si>
  <si>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</si>
  <si>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</si>
  <si>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</si>
  <si>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</si>
  <si>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</si>
  <si>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</si>
  <si>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</si>
  <si>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</si>
  <si>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</si>
  <si>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</si>
  <si>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</si>
  <si>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</si>
  <si>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</si>
  <si>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</si>
  <si>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</si>
  <si>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</si>
  <si>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</si>
  <si>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</si>
  <si>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</si>
  <si>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</si>
  <si>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</si>
  <si>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</si>
  <si>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</si>
  <si>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</si>
  <si>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</si>
  <si>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</si>
  <si>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</si>
  <si>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</si>
  <si>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</si>
  <si>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</si>
  <si>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</si>
  <si>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</si>
  <si>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</si>
  <si>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</si>
  <si>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</si>
  <si>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</si>
  <si>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</si>
  <si>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</si>
  <si>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</si>
  <si>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</si>
  <si>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</si>
  <si>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</si>
  <si>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</si>
  <si>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</si>
  <si>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</si>
  <si>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</si>
  <si>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</si>
  <si>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</si>
  <si>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</si>
  <si>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</si>
  <si>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</si>
  <si>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</si>
  <si>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</si>
  <si>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</si>
  <si>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</si>
  <si>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</si>
  <si>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</si>
  <si>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</si>
  <si>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</si>
  <si>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</si>
  <si>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</si>
  <si>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</si>
  <si>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</si>
  <si>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</si>
  <si>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</si>
  <si>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</si>
  <si>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</si>
  <si>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</si>
  <si>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</si>
  <si>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</si>
  <si>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</si>
  <si>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</si>
  <si>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</si>
  <si>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</si>
  <si>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</si>
  <si>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</si>
  <si>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</si>
  <si>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</si>
  <si>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</si>
  <si>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</si>
  <si>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</si>
  <si>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</si>
  <si>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</si>
  <si>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</si>
  <si>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</si>
  <si>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</si>
  <si>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</si>
  <si>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</si>
  <si>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</si>
  <si>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</si>
  <si>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</si>
  <si>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</si>
  <si>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</si>
  <si>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</si>
  <si>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</si>
  <si>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</si>
  <si>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</si>
  <si>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</si>
  <si>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</si>
  <si>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</si>
  <si>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</si>
  <si>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</si>
  <si>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</si>
  <si>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</si>
  <si>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</si>
  <si>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</si>
  <si>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</si>
  <si>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</si>
  <si>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</si>
  <si>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</si>
  <si>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</si>
  <si>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</si>
  <si>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</si>
  <si>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</si>
  <si>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</si>
  <si>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</si>
  <si>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</si>
  <si>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</si>
  <si>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</si>
  <si>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</si>
  <si>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</si>
  <si>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</si>
  <si>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</si>
  <si>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</si>
  <si>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</si>
  <si>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</si>
  <si>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</si>
  <si>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</si>
  <si>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</si>
  <si>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</si>
  <si>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</si>
  <si>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</si>
  <si>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</si>
  <si>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</si>
  <si>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</si>
  <si>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</si>
  <si>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</si>
  <si>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</si>
  <si>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</si>
  <si>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</si>
  <si>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</si>
  <si>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</si>
  <si>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</si>
  <si>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</si>
  <si>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</si>
  <si>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</si>
  <si>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</si>
  <si>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</si>
  <si>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</si>
  <si>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</si>
  <si>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</si>
  <si>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</si>
  <si>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</si>
  <si>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</si>
  <si>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</si>
  <si>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</si>
  <si>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</si>
  <si>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</si>
  <si>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</si>
  <si>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</si>
  <si>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</si>
  <si>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</si>
  <si>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</si>
  <si>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</si>
  <si>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</si>
  <si>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</si>
  <si>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</si>
  <si>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</si>
  <si>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</si>
  <si>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</si>
  <si>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</si>
  <si>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</si>
  <si>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</si>
  <si>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</si>
  <si>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</si>
  <si>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</si>
  <si>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</si>
  <si>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</si>
  <si>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</si>
  <si>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</si>
  <si>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</si>
  <si>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</si>
  <si>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</si>
  <si>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</si>
  <si>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</si>
  <si>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</si>
  <si>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</si>
  <si>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</si>
  <si>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</si>
  <si>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</si>
  <si>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</si>
  <si>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</si>
  <si>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</si>
  <si>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</si>
  <si>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</si>
  <si>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</si>
  <si>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</si>
  <si>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</si>
  <si>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</si>
  <si>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</si>
  <si>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</si>
  <si>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</si>
  <si>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</si>
  <si>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</si>
  <si>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</si>
  <si>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</si>
  <si>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</si>
  <si>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</si>
  <si>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</si>
  <si>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</si>
  <si>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</si>
  <si>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</si>
  <si>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</si>
  <si>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</si>
  <si>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</si>
  <si>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</si>
  <si>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</si>
  <si>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</si>
  <si>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</si>
  <si>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</si>
  <si>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</si>
  <si>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</si>
  <si>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</si>
  <si>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</si>
  <si>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</si>
  <si>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</si>
  <si>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</si>
  <si>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</si>
  <si>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</si>
  <si>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</si>
  <si>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</si>
  <si>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</si>
  <si>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</si>
  <si>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</si>
  <si>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</si>
  <si>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</si>
  <si>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</si>
  <si>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</si>
  <si>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</si>
  <si>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</si>
  <si>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</si>
  <si>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</si>
  <si>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</si>
  <si>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</si>
  <si>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</si>
  <si>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</si>
  <si>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</si>
  <si>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</si>
  <si>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</si>
  <si>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</si>
  <si>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</si>
  <si>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</si>
  <si>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</si>
  <si>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</si>
  <si>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</si>
  <si>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</si>
  <si>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</si>
  <si>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</si>
  <si>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</si>
  <si>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</si>
  <si>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</si>
  <si>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</si>
  <si>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</si>
  <si>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</si>
  <si>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</si>
  <si>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</si>
  <si>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</si>
  <si>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</si>
  <si>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</si>
  <si>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</si>
  <si>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</si>
  <si>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</si>
  <si>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</si>
  <si>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</si>
  <si>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</si>
  <si>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</si>
  <si>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</si>
  <si>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</si>
  <si>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</si>
  <si>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</si>
  <si>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</si>
  <si>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</si>
  <si>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</si>
  <si>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</si>
  <si>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</si>
  <si>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</si>
  <si>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</si>
  <si>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</si>
  <si>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</si>
  <si>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</si>
  <si>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</si>
  <si>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</si>
  <si>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</si>
  <si>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</si>
  <si>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</si>
  <si>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</si>
  <si>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</si>
  <si>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</si>
  <si>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</si>
  <si>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</si>
  <si>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</si>
  <si>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</si>
  <si>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</si>
  <si>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</si>
  <si>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</si>
  <si>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</si>
  <si>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</si>
  <si>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</si>
  <si>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</si>
  <si>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</si>
  <si>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</si>
  <si>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</si>
  <si>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</si>
  <si>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</si>
  <si>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</si>
  <si>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</si>
  <si>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</si>
  <si>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</si>
  <si>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</si>
  <si>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</si>
  <si>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</si>
  <si>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</si>
  <si>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</si>
  <si>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</si>
  <si>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</si>
  <si>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</si>
  <si>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</si>
  <si>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</si>
  <si>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</si>
  <si>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</si>
  <si>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</si>
  <si>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</si>
  <si>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</si>
  <si>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</si>
  <si>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</si>
  <si>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</si>
  <si>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</si>
  <si>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</si>
  <si>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</si>
  <si>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</si>
  <si>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</si>
  <si>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</si>
  <si>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</si>
  <si>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</si>
  <si>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</si>
  <si>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</si>
  <si>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</si>
  <si>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</si>
  <si>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</si>
  <si>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</si>
  <si>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</si>
  <si>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</si>
  <si>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</si>
  <si>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</si>
  <si>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</si>
  <si>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</si>
  <si>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</si>
  <si>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</si>
  <si>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</si>
  <si>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</si>
  <si>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</si>
  <si>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</si>
  <si>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</si>
  <si>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</si>
  <si>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</si>
  <si>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</si>
  <si>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</si>
  <si>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</si>
  <si>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</si>
  <si>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</si>
  <si>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</si>
  <si>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</si>
  <si>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</si>
  <si>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</si>
  <si>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</si>
  <si>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</si>
  <si>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</si>
  <si>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</si>
  <si>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</si>
  <si>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</si>
  <si>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</si>
  <si>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</si>
  <si>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</si>
  <si>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</si>
  <si>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</si>
  <si>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</si>
  <si>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</si>
  <si>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</si>
  <si>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</si>
  <si>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</si>
  <si>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</si>
  <si>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</si>
  <si>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</si>
  <si>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</si>
  <si>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</si>
  <si>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</si>
  <si>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</si>
  <si>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</si>
  <si>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</si>
  <si>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</si>
  <si>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</si>
  <si>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</si>
  <si>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</si>
  <si>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</si>
  <si>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</si>
  <si>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</si>
  <si>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</si>
  <si>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</si>
  <si>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</si>
  <si>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</si>
  <si>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</si>
  <si>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</si>
  <si>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</si>
  <si>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</si>
  <si>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</si>
  <si>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</si>
  <si>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</si>
  <si>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</si>
  <si>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</si>
  <si>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</si>
  <si>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</si>
  <si>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</si>
  <si>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</si>
  <si>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</si>
  <si>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</si>
  <si>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</si>
  <si>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</si>
  <si>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</si>
  <si>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</si>
  <si>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</si>
  <si>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</si>
  <si>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</si>
  <si>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</si>
  <si>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</si>
  <si>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</si>
  <si>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</si>
  <si>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</si>
  <si>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</si>
  <si>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</si>
  <si>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</si>
  <si>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</si>
  <si>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</si>
  <si>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</si>
  <si>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</si>
  <si>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</si>
  <si>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</si>
  <si>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</si>
  <si>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</si>
  <si>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</si>
  <si>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</si>
  <si>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</si>
  <si>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</si>
  <si>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</si>
  <si>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</si>
  <si>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</si>
  <si>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</si>
  <si>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</si>
  <si>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</si>
  <si>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</si>
  <si>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</si>
  <si>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</si>
  <si>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</si>
  <si>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</si>
  <si>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</si>
  <si>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</si>
  <si>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</si>
  <si>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</si>
  <si>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</si>
  <si>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</si>
  <si>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</si>
  <si>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</si>
  <si>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</si>
  <si>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</si>
  <si>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</si>
  <si>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</si>
  <si>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</si>
  <si>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</si>
  <si>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</si>
  <si>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</si>
  <si>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</si>
  <si>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</si>
  <si>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</si>
  <si>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</si>
  <si>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</si>
  <si>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</si>
  <si>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</si>
  <si>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</si>
  <si>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</si>
  <si>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</si>
  <si>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</si>
  <si>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</si>
  <si>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</si>
  <si>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</si>
  <si>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</si>
  <si>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</si>
  <si>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</si>
  <si>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</si>
  <si>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</si>
  <si>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</si>
  <si>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</si>
  <si>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</si>
  <si>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</si>
  <si>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</si>
  <si>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</si>
  <si>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</si>
  <si>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</si>
  <si>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</si>
  <si>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</si>
  <si>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</si>
  <si>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</si>
  <si>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</si>
  <si>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</si>
  <si>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</si>
  <si>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</si>
  <si>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</si>
  <si>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</si>
  <si>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</si>
  <si>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</si>
  <si>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</si>
  <si>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</si>
  <si>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</si>
  <si>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</si>
  <si>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</si>
  <si>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</si>
  <si>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</si>
  <si>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</si>
  <si>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</si>
  <si>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</si>
  <si>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</si>
  <si>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</si>
  <si>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</si>
  <si>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</si>
  <si>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</si>
  <si>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</si>
  <si>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</si>
  <si>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</si>
  <si>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</si>
  <si>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</si>
  <si>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</si>
  <si>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</si>
  <si>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</si>
  <si>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</si>
  <si>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</si>
  <si>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</si>
  <si>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</si>
  <si>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</si>
  <si>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</si>
  <si>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</si>
  <si>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</si>
  <si>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</si>
  <si>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</si>
  <si>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</si>
  <si>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</si>
  <si>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</si>
  <si>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</si>
  <si>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</si>
  <si>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</si>
  <si>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</si>
  <si>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</si>
  <si>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</si>
  <si>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</si>
  <si>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</si>
  <si>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</si>
  <si>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</si>
  <si>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</si>
  <si>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</si>
  <si>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</si>
  <si>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</si>
  <si>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</si>
  <si>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</si>
  <si>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</si>
  <si>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</si>
  <si>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</si>
  <si>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</si>
  <si>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</si>
  <si>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</si>
  <si>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</si>
  <si>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</si>
  <si>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</si>
  <si>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</si>
  <si>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</si>
  <si>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</si>
  <si>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</si>
  <si>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</si>
  <si>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</si>
  <si>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</si>
  <si>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</si>
  <si>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</si>
  <si>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</si>
  <si>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</si>
  <si>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</si>
  <si>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</si>
  <si>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</si>
  <si>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</si>
  <si>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</si>
  <si>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</si>
  <si>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</si>
  <si>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</si>
  <si>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</si>
  <si>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</si>
  <si>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</si>
  <si>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</si>
  <si>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</si>
  <si>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</si>
  <si>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</si>
  <si>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</si>
  <si>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</si>
  <si>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</si>
  <si>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</si>
  <si>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</si>
  <si>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</si>
  <si>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</si>
  <si>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</si>
  <si>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</si>
  <si>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</si>
  <si>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</si>
  <si>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</si>
  <si>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</si>
  <si>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</si>
  <si>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</si>
  <si>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</si>
  <si>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</si>
  <si>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</si>
  <si>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</si>
  <si>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</si>
  <si>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</si>
  <si>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</si>
  <si>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</si>
  <si>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</si>
  <si>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</si>
  <si>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</si>
  <si>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</si>
  <si>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</si>
  <si>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</si>
  <si>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</si>
  <si>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</si>
  <si>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</si>
  <si>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</si>
  <si>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</si>
  <si>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</si>
  <si>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</si>
  <si>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</si>
  <si>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</si>
  <si>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</si>
  <si>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</si>
  <si>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</si>
  <si>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</si>
  <si>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</si>
  <si>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</si>
  <si>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</si>
  <si>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</si>
  <si>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</si>
  <si>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</si>
  <si>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</si>
  <si>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</si>
  <si>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</si>
  <si>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</si>
  <si>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</si>
  <si>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</si>
  <si>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</si>
  <si>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</si>
  <si>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</si>
  <si>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</si>
  <si>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</si>
  <si>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</si>
  <si>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</si>
  <si>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</si>
  <si>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</si>
  <si>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</si>
  <si>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</si>
  <si>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</si>
  <si>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</si>
  <si>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</si>
  <si>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</si>
  <si>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</si>
  <si>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</si>
  <si>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</si>
  <si>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</si>
  <si>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</si>
  <si>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</si>
  <si>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</si>
  <si>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</si>
  <si>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</si>
  <si>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</si>
  <si>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</si>
  <si>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</si>
  <si>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</si>
  <si>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</si>
  <si>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</si>
  <si>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</si>
  <si>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</si>
  <si>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</si>
  <si>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</si>
  <si>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</si>
  <si>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</si>
  <si>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</si>
  <si>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</si>
  <si>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</si>
  <si>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</si>
  <si>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</si>
  <si>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</si>
  <si>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</si>
  <si>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</si>
  <si>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</si>
  <si>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</si>
  <si>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</si>
  <si>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</si>
  <si>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</si>
  <si>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</si>
  <si>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</si>
  <si>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</si>
  <si>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</si>
  <si>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</si>
  <si>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</si>
  <si>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</si>
  <si>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</si>
  <si>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</si>
  <si>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</si>
  <si>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</si>
  <si>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</si>
  <si>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</si>
  <si>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</si>
  <si>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</si>
  <si>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</si>
  <si>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</si>
  <si>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</si>
  <si>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</si>
  <si>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</si>
  <si>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</si>
  <si>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</si>
  <si>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</si>
  <si>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</si>
  <si>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</si>
  <si>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</si>
  <si>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</si>
  <si>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</si>
  <si>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</si>
  <si>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</si>
  <si>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</si>
  <si>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</si>
  <si>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</si>
  <si>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</si>
  <si>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</si>
  <si>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</si>
  <si>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</si>
  <si>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</si>
  <si>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</si>
  <si>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</si>
  <si>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</si>
  <si>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</si>
  <si>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</si>
  <si>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</si>
  <si>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</si>
  <si>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</si>
  <si>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</si>
  <si>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</si>
  <si>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</si>
  <si>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</si>
  <si>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</si>
  <si>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</si>
  <si>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</si>
  <si>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</si>
  <si>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</si>
  <si>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</si>
  <si>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</si>
  <si>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</si>
  <si>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</si>
  <si>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</si>
  <si>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</si>
  <si>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</si>
  <si>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</si>
  <si>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</si>
  <si>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</si>
  <si>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</si>
  <si>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</si>
  <si>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</si>
  <si>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</si>
  <si>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</si>
  <si>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</si>
  <si>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</si>
  <si>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</si>
  <si>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</si>
  <si>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</si>
  <si>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</si>
  <si>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</si>
  <si>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</si>
  <si>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</si>
  <si>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</si>
  <si>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</si>
  <si>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</si>
  <si>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</si>
  <si>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</si>
  <si>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</si>
  <si>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</si>
  <si>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</si>
  <si>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</si>
  <si>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</si>
  <si>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</si>
  <si>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</si>
  <si>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</si>
  <si>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</si>
  <si>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</si>
  <si>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</si>
  <si>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</si>
  <si>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</si>
  <si>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</si>
  <si>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</si>
  <si>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</si>
  <si>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</si>
  <si>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</si>
  <si>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</si>
  <si>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</si>
  <si>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</si>
  <si>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</si>
  <si>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</si>
  <si>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</si>
  <si>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</si>
  <si>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</si>
  <si>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</si>
  <si>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</si>
  <si>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</si>
  <si>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</si>
  <si>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</si>
  <si>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</si>
  <si>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</si>
  <si>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</si>
  <si>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</si>
  <si>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</si>
  <si>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</si>
  <si>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</si>
  <si>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</si>
  <si>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</si>
  <si>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</si>
  <si>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</si>
  <si>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</si>
  <si>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</si>
  <si>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</si>
  <si>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</si>
  <si>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</si>
  <si>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</si>
  <si>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</si>
  <si>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</si>
  <si>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</si>
  <si>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</si>
  <si>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</si>
  <si>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</si>
  <si>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</si>
  <si>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</si>
  <si>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</si>
  <si>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</si>
  <si>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</si>
  <si>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</si>
  <si>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</si>
  <si>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</si>
  <si>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</si>
  <si>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</si>
  <si>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</si>
  <si>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</si>
  <si>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</si>
  <si>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</si>
  <si>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</si>
  <si>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</si>
  <si>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</si>
  <si>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</si>
  <si>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</si>
  <si>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</si>
  <si>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</si>
  <si>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</si>
  <si>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</si>
  <si>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</si>
  <si>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</si>
  <si>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</si>
  <si>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</si>
  <si>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</si>
  <si>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</si>
  <si>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</si>
  <si>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</si>
  <si>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</si>
  <si>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</si>
  <si>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</si>
  <si>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</si>
  <si>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</si>
  <si>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</si>
  <si>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</si>
  <si>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</si>
  <si>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</si>
  <si>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</si>
  <si>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</si>
  <si>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</si>
  <si>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</si>
  <si>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</si>
  <si>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</si>
  <si>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</si>
  <si>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</si>
  <si>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</si>
  <si>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</si>
  <si>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</si>
  <si>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</si>
  <si>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</si>
  <si>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</si>
  <si>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</si>
  <si>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</si>
  <si>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</si>
  <si>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</si>
  <si>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</si>
  <si>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</si>
  <si>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</si>
  <si>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</si>
  <si>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</si>
  <si>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</si>
  <si>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</si>
  <si>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</si>
  <si>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</si>
  <si>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</si>
  <si>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</si>
  <si>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</si>
  <si>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</si>
  <si>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</si>
  <si>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</si>
  <si>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</si>
  <si>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</si>
  <si>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</si>
  <si>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</si>
  <si>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</si>
  <si>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</si>
  <si>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</si>
  <si>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</si>
  <si>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</si>
  <si>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</si>
  <si>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</si>
  <si>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</si>
  <si>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</si>
  <si>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</si>
  <si>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</si>
  <si>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</si>
  <si>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</si>
  <si>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</si>
  <si>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</si>
  <si>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</si>
  <si>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</si>
  <si>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</si>
  <si>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</si>
  <si>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</si>
  <si>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</si>
  <si>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</si>
  <si>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</si>
  <si>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</si>
  <si>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</si>
  <si>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</si>
  <si>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</si>
  <si>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</si>
  <si>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</si>
  <si>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</si>
  <si>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</si>
  <si>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</si>
  <si>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</si>
  <si>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</si>
  <si>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</si>
  <si>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</si>
  <si>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</si>
  <si>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</si>
  <si>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</si>
  <si>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</si>
  <si>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</si>
  <si>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</si>
  <si>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</si>
  <si>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</si>
  <si>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</si>
  <si>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</si>
  <si>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</si>
  <si>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</si>
  <si>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</si>
  <si>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</si>
  <si>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</si>
  <si>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</si>
  <si>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</si>
  <si>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</si>
  <si>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</si>
  <si>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</si>
  <si>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</si>
  <si>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</si>
  <si>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</si>
  <si>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</si>
  <si>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</si>
  <si>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</si>
  <si>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</si>
  <si>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</si>
  <si>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</si>
  <si>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</si>
  <si>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</si>
  <si>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</si>
  <si>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</si>
  <si>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</si>
  <si>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</si>
  <si>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</si>
  <si>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</si>
  <si>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</si>
  <si>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</si>
  <si>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</si>
  <si>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</si>
  <si>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</si>
  <si>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</si>
  <si>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</si>
  <si>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</si>
  <si>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</si>
  <si>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</si>
  <si>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</si>
  <si>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</si>
  <si>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</si>
  <si>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</si>
  <si>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</si>
  <si>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</si>
  <si>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</si>
  <si>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</si>
  <si>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</si>
  <si>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</si>
  <si>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</si>
  <si>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</si>
  <si>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</si>
  <si>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</si>
  <si>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</si>
  <si>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</si>
  <si>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</si>
  <si>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</si>
  <si>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</si>
  <si>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</si>
  <si>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</si>
  <si>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</si>
  <si>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</si>
  <si>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</si>
  <si>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</si>
  <si>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</si>
  <si>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</si>
  <si>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</si>
  <si>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</si>
  <si>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</si>
  <si>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</si>
  <si>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</si>
  <si>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</si>
  <si>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</si>
  <si>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</si>
  <si>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</si>
  <si>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</si>
  <si>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</si>
  <si>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</si>
  <si>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</si>
  <si>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</si>
  <si>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</si>
  <si>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</si>
  <si>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</si>
  <si>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</si>
  <si>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</si>
  <si>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</si>
  <si>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</si>
  <si>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</si>
  <si>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</si>
  <si>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</si>
  <si>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</si>
  <si>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</si>
  <si>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</si>
  <si>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</si>
  <si>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</si>
  <si>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</si>
  <si>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</si>
  <si>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</si>
  <si>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</si>
  <si>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</si>
  <si>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</si>
  <si>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</si>
  <si>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</si>
  <si>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</si>
  <si>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</si>
  <si>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</si>
  <si>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</si>
  <si>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</si>
  <si>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</si>
  <si>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</si>
  <si>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</si>
  <si>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</si>
  <si>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</si>
  <si>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</si>
  <si>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</si>
  <si>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</si>
  <si>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</si>
  <si>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</si>
  <si>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</si>
  <si>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</si>
  <si>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</si>
  <si>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</si>
  <si>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</si>
  <si>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</si>
  <si>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</si>
  <si>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</si>
  <si>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</si>
  <si>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</si>
  <si>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</si>
  <si>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</si>
  <si>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</si>
  <si>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</si>
  <si>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</si>
  <si>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</si>
  <si>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</si>
  <si>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</si>
  <si>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</si>
  <si>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</si>
  <si>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</si>
  <si>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</si>
  <si>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</si>
  <si>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</si>
  <si>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</si>
  <si>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</si>
  <si>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</si>
  <si>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</si>
  <si>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</si>
  <si>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</si>
  <si>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</si>
  <si>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</si>
  <si>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</si>
  <si>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</si>
  <si>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</si>
  <si>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</si>
  <si>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</si>
  <si>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</si>
  <si>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</si>
  <si>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</si>
  <si>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</si>
  <si>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</si>
  <si>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</si>
  <si>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</si>
  <si>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</si>
  <si>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</si>
  <si>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</si>
  <si>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</si>
  <si>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</si>
  <si>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</si>
  <si>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</si>
  <si>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</si>
  <si>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</si>
  <si>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</si>
  <si>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</si>
  <si>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</si>
  <si>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</si>
  <si>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</si>
  <si>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</si>
  <si>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</si>
  <si>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</si>
  <si>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</si>
  <si>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</si>
  <si>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</si>
  <si>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</si>
  <si>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</si>
  <si>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</si>
  <si>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</si>
  <si>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</si>
  <si>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</si>
  <si>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</si>
  <si>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</si>
  <si>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</si>
  <si>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</si>
  <si>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</si>
  <si>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</si>
  <si>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</si>
  <si>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</si>
  <si>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</si>
  <si>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</si>
  <si>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</si>
  <si>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</si>
  <si>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</si>
  <si>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</si>
  <si>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</si>
  <si>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</si>
  <si>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</si>
  <si>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</si>
  <si>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</si>
  <si>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</si>
  <si>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</si>
  <si>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</si>
  <si>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</si>
  <si>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</si>
  <si>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</si>
  <si>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</si>
  <si>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</si>
  <si>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</si>
  <si>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</si>
  <si>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</si>
  <si>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</si>
  <si>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</si>
  <si>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</si>
  <si>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</si>
  <si>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</si>
  <si>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</si>
  <si>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</si>
  <si>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</si>
  <si>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</si>
  <si>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</si>
  <si>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</si>
  <si>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</si>
  <si>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</si>
  <si>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</si>
  <si>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</si>
  <si>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</si>
  <si>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</si>
  <si>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</si>
  <si>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</si>
  <si>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</si>
  <si>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</si>
  <si>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</si>
  <si>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</si>
  <si>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</si>
  <si>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</si>
  <si>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</si>
  <si>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</si>
  <si>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</si>
  <si>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</si>
  <si>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</si>
  <si>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</si>
  <si>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</si>
  <si>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</si>
  <si>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</si>
  <si>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</si>
  <si>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</si>
  <si>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</si>
  <si>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</si>
  <si>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</si>
  <si>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</si>
  <si>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</si>
  <si>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</si>
  <si>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</si>
  <si>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</si>
  <si>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</si>
  <si>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</si>
  <si>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</si>
  <si>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</si>
  <si>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</si>
  <si>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</si>
  <si>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</si>
  <si>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</si>
  <si>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</si>
  <si>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</si>
  <si>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</si>
  <si>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</si>
  <si>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</si>
  <si>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</si>
  <si>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</si>
  <si>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</si>
  <si>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</si>
  <si>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</si>
  <si>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</si>
  <si>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</si>
  <si>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</si>
  <si>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</si>
  <si>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</si>
  <si>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</si>
  <si>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</si>
  <si>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</si>
  <si>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</si>
  <si>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</si>
  <si>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</si>
  <si>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</si>
  <si>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</si>
  <si>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</si>
  <si>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</si>
  <si>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</si>
  <si>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</si>
  <si>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</si>
  <si>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</si>
  <si>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</si>
  <si>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</si>
  <si>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</si>
  <si>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</si>
  <si>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</si>
  <si>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</si>
  <si>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</si>
  <si>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</si>
  <si>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</si>
  <si>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</si>
  <si>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</si>
  <si>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</si>
  <si>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</si>
  <si>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</si>
  <si>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</si>
  <si>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</si>
  <si>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</si>
  <si>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</si>
  <si>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</si>
  <si>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</si>
  <si>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</si>
  <si>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</si>
  <si>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</si>
  <si>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</si>
  <si>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</si>
  <si>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</si>
  <si>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</si>
  <si>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</si>
  <si>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</si>
  <si>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</si>
  <si>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</si>
  <si>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</si>
  <si>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</si>
  <si>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</si>
  <si>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</si>
  <si>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</si>
  <si>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</si>
  <si>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</si>
  <si>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</si>
  <si>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</si>
  <si>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</si>
  <si>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</si>
  <si>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</si>
  <si>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</si>
  <si>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</si>
  <si>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</si>
  <si>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</si>
  <si>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</si>
  <si>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</si>
  <si>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</si>
  <si>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</si>
  <si>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</si>
  <si>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</si>
  <si>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</si>
  <si>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</si>
  <si>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</si>
  <si>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</si>
  <si>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</si>
  <si>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</si>
  <si>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</si>
  <si>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</si>
  <si>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</si>
  <si>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</si>
  <si>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</si>
  <si>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</si>
  <si>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</si>
  <si>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</si>
  <si>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</si>
  <si>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</si>
  <si>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</si>
  <si>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</si>
  <si>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</si>
  <si>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</si>
  <si>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</si>
  <si>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</si>
  <si>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</si>
  <si>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</si>
  <si>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</si>
  <si>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</si>
  <si>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</si>
  <si>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</si>
  <si>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</si>
  <si>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</si>
  <si>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</si>
  <si>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</si>
  <si>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</si>
  <si>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</si>
  <si>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</si>
  <si>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</si>
  <si>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</si>
  <si>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</si>
  <si>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</si>
  <si>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</si>
  <si>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</si>
  <si>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</si>
  <si>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</si>
  <si>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</si>
  <si>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</si>
  <si>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</si>
  <si>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</si>
  <si>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</si>
  <si>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</si>
  <si>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</si>
  <si>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</si>
  <si>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</si>
  <si>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</si>
  <si>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</si>
  <si>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</si>
  <si>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</si>
  <si>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</si>
  <si>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</si>
  <si>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</si>
  <si>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</si>
  <si>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</si>
  <si>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</si>
  <si>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</si>
  <si>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</si>
  <si>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</si>
  <si>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</si>
  <si>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</si>
  <si>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</si>
  <si>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</si>
  <si>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</si>
  <si>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</si>
  <si>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</si>
  <si>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</si>
  <si>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</si>
  <si>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</si>
  <si>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</si>
  <si>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</si>
  <si>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</si>
  <si>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</si>
  <si>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</si>
  <si>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</si>
  <si>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</si>
  <si>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</si>
  <si>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</si>
  <si>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</si>
  <si>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</si>
  <si>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</si>
  <si>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</si>
  <si>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</si>
  <si>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</si>
  <si>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</si>
  <si>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</si>
  <si>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</si>
  <si>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</si>
  <si>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</si>
  <si>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</si>
  <si>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</si>
  <si>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</si>
  <si>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</si>
  <si>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</si>
  <si>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</si>
  <si>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</si>
  <si>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</si>
  <si>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</si>
  <si>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</si>
  <si>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</si>
  <si>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</si>
  <si>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</si>
  <si>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</si>
  <si>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</si>
  <si>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</si>
  <si>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</si>
  <si>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</si>
  <si>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</si>
  <si>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</si>
  <si>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</si>
  <si>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</si>
  <si>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</si>
  <si>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</si>
  <si>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</si>
  <si>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</si>
  <si>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</si>
  <si>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</si>
  <si>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</si>
  <si>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</si>
  <si>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</si>
  <si>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</si>
  <si>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</si>
  <si>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</si>
  <si>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</si>
  <si>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</si>
  <si>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</si>
  <si>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</si>
  <si>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</si>
  <si>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</si>
  <si>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</si>
  <si>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</si>
  <si>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</si>
  <si>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</si>
  <si>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</si>
  <si>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</si>
  <si>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</si>
  <si>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</si>
  <si>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</si>
  <si>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</si>
  <si>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</si>
  <si>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</si>
  <si>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</si>
  <si>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</si>
  <si>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</si>
  <si>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</si>
  <si>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</si>
  <si>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</si>
  <si>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</si>
  <si>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</si>
  <si>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</si>
  <si>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</si>
  <si>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</si>
  <si>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</si>
  <si>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</si>
  <si>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</si>
  <si>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</si>
  <si>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</si>
  <si>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</si>
  <si>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</si>
  <si>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</si>
  <si>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</si>
  <si>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</si>
  <si>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</si>
  <si>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</si>
  <si>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</si>
  <si>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</si>
  <si>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</si>
  <si>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</si>
  <si>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</si>
  <si>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</si>
  <si>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</si>
  <si>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</si>
  <si>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</si>
  <si>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</si>
  <si>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</si>
  <si>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</si>
  <si>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</si>
  <si>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</si>
  <si>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</si>
  <si>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</si>
  <si>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</si>
  <si>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</si>
  <si>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</si>
  <si>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</si>
  <si>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</si>
  <si>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</si>
  <si>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</si>
  <si>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</si>
  <si>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</si>
  <si>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</si>
  <si>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</si>
  <si>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</si>
  <si>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</si>
  <si>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</si>
  <si>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</si>
  <si>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</si>
  <si>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</si>
  <si>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</si>
  <si>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</si>
  <si>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</si>
  <si>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</si>
  <si>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</si>
  <si>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</si>
  <si>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</si>
  <si>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</si>
  <si>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</si>
  <si>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</si>
  <si>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</si>
  <si>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</si>
  <si>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</si>
  <si>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</si>
  <si>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</si>
  <si>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</si>
  <si>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</si>
  <si>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</si>
  <si>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</si>
  <si>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</si>
  <si>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</si>
  <si>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</si>
  <si>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</si>
  <si>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</si>
  <si>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</si>
  <si>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</si>
  <si>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</si>
  <si>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</si>
  <si>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</si>
  <si>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</si>
  <si>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</si>
  <si>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</si>
  <si>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</si>
  <si>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</si>
  <si>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</si>
  <si>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</si>
  <si>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</si>
  <si>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</si>
  <si>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</si>
  <si>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</si>
  <si>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</si>
  <si>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</si>
  <si>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</si>
  <si>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</si>
  <si>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</si>
  <si>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</si>
  <si>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</si>
  <si>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</si>
  <si>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</si>
  <si>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</si>
  <si>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</si>
  <si>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</si>
  <si>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</si>
  <si>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</si>
  <si>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</si>
  <si>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</si>
  <si>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</si>
  <si>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</si>
  <si>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</si>
  <si>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</si>
  <si>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</si>
  <si>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</si>
  <si>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</si>
  <si>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</si>
  <si>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</si>
  <si>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</si>
  <si>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</si>
  <si>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</si>
  <si>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</si>
  <si>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</si>
  <si>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</si>
  <si>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</si>
  <si>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</si>
  <si>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</si>
  <si>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</si>
  <si>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</si>
  <si>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</si>
  <si>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</si>
  <si>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</si>
  <si>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</si>
  <si>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</si>
  <si>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</si>
  <si>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</si>
  <si>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</si>
  <si>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</si>
  <si>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</si>
  <si>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</si>
  <si>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</si>
  <si>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</si>
  <si>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</si>
  <si>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</si>
  <si>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</si>
  <si>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</si>
  <si>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</si>
  <si>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</si>
  <si>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</si>
  <si>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</si>
  <si>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</si>
  <si>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</si>
  <si>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</si>
  <si>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</si>
  <si>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</si>
  <si>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</si>
  <si>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</si>
  <si>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</si>
  <si>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</si>
  <si>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</si>
  <si>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</si>
  <si>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</si>
  <si>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</si>
  <si>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</si>
  <si>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</si>
  <si>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</si>
  <si>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</si>
  <si>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</si>
  <si>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</si>
  <si>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</si>
  <si>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</si>
  <si>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</si>
  <si>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</si>
  <si>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</si>
  <si>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</si>
  <si>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</si>
  <si>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</si>
  <si>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</si>
  <si>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</si>
  <si>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</si>
  <si>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</si>
  <si>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</si>
  <si>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</si>
  <si>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</si>
  <si>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</si>
  <si>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</si>
  <si>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</si>
  <si>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</si>
  <si>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</si>
  <si>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</si>
  <si>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</si>
  <si>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</si>
  <si>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</si>
  <si>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</si>
  <si>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</si>
  <si>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</si>
  <si>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</si>
  <si>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</si>
  <si>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</si>
  <si>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</si>
  <si>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</si>
  <si>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</si>
  <si>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</si>
  <si>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</si>
  <si>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</si>
  <si>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</si>
  <si>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</si>
  <si>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</si>
  <si>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</si>
  <si>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</si>
  <si>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</si>
  <si>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</si>
  <si>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</si>
  <si>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</si>
  <si>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</si>
  <si>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</si>
  <si>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</si>
  <si>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</si>
  <si>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</si>
  <si>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</si>
  <si>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</si>
  <si>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</si>
  <si>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</si>
  <si>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</si>
  <si>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</si>
  <si>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</si>
  <si>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</si>
  <si>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</si>
  <si>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</si>
  <si>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</si>
  <si>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</si>
  <si>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</si>
  <si>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</si>
  <si>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</si>
  <si>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</si>
  <si>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</si>
  <si>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</si>
  <si>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</si>
  <si>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</si>
  <si>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</si>
  <si>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</si>
  <si>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</si>
  <si>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</si>
  <si>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</si>
  <si>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</si>
  <si>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</si>
  <si>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</si>
  <si>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</si>
  <si>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</si>
  <si>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</si>
  <si>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</si>
  <si>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</si>
  <si>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</si>
  <si>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</si>
  <si>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</si>
  <si>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</si>
  <si>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</si>
  <si>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</si>
  <si>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</si>
  <si>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</si>
  <si>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</si>
  <si>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</si>
  <si>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</si>
  <si>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</si>
  <si>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</si>
  <si>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</si>
  <si>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</si>
  <si>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</si>
  <si>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</si>
  <si>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</si>
  <si>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</si>
  <si>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</si>
  <si>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</si>
  <si>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</si>
  <si>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</si>
  <si>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</si>
  <si>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</si>
  <si>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</si>
  <si>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</si>
  <si>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</si>
  <si>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</si>
  <si>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</si>
  <si>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</si>
  <si>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</si>
  <si>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</si>
  <si>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</si>
  <si>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</si>
  <si>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</si>
  <si>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</si>
  <si>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</si>
  <si>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</si>
  <si>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</si>
  <si>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</si>
  <si>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</si>
  <si>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</si>
  <si>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</si>
  <si>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</si>
  <si>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</si>
  <si>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</si>
  <si>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</si>
  <si>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</si>
  <si>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</si>
  <si>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</si>
  <si>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</si>
  <si>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</si>
  <si>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</si>
  <si>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</si>
  <si>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</si>
  <si>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</si>
  <si>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</si>
  <si>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</si>
  <si>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</si>
  <si>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</si>
  <si>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</si>
  <si>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</si>
  <si>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</si>
  <si>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</si>
  <si>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</si>
  <si>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</si>
  <si>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</si>
  <si>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</si>
  <si>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</si>
  <si>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</si>
  <si>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</si>
  <si>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</si>
  <si>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</si>
  <si>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</si>
  <si>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</si>
  <si>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</si>
  <si>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</si>
  <si>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</si>
  <si>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</si>
  <si>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</si>
  <si>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</si>
  <si>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</si>
  <si>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</si>
  <si>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</si>
  <si>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</si>
  <si>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</si>
  <si>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</si>
  <si>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</si>
  <si>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</si>
  <si>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</si>
  <si>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</si>
  <si>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</si>
  <si>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</si>
  <si>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</si>
  <si>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</si>
  <si>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</si>
  <si>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</si>
  <si>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</si>
  <si>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</si>
  <si>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</si>
  <si>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</si>
  <si>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</si>
  <si>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</si>
  <si>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</si>
  <si>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</si>
  <si>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</si>
  <si>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</si>
  <si>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</si>
  <si>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</si>
  <si>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</si>
  <si>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</si>
  <si>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</si>
  <si>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</si>
  <si>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</si>
  <si>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</si>
  <si>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</si>
  <si>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</si>
  <si>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</si>
  <si>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</si>
  <si>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</si>
  <si>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</si>
  <si>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</si>
  <si>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</si>
  <si>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</si>
  <si>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</si>
  <si>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</si>
  <si>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</si>
  <si>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</si>
  <si>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</si>
  <si>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</si>
  <si>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</si>
  <si>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</si>
  <si>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</si>
  <si>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</si>
  <si>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</si>
  <si>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</si>
  <si>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</si>
  <si>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</si>
  <si>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</si>
  <si>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</si>
  <si>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</si>
  <si>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</si>
  <si>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</si>
  <si>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</si>
  <si>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</si>
  <si>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</si>
  <si>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</si>
  <si>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</si>
  <si>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</si>
  <si>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</si>
  <si>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</si>
  <si>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</si>
  <si>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</si>
  <si>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</si>
  <si>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</si>
  <si>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</si>
  <si>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</si>
  <si>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</si>
  <si>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</si>
  <si>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</si>
  <si>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</si>
  <si>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</si>
  <si>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</si>
  <si>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</si>
  <si>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</si>
  <si>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</si>
  <si>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</si>
  <si>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</si>
  <si>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</si>
  <si>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</si>
  <si>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</si>
  <si>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</si>
  <si>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</si>
  <si>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</si>
  <si>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</si>
  <si>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</si>
  <si>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</si>
  <si>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</si>
  <si>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</si>
  <si>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</si>
  <si>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</si>
  <si>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</si>
  <si>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</si>
  <si>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</si>
  <si>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</si>
  <si>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</si>
  <si>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</si>
  <si>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</si>
  <si>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</si>
  <si>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</si>
  <si>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</si>
  <si>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</si>
  <si>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</si>
  <si>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</si>
  <si>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</si>
  <si>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</si>
  <si>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</si>
  <si>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</si>
  <si>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</si>
  <si>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</si>
  <si>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</si>
  <si>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</si>
  <si>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</si>
  <si>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</si>
  <si>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</si>
  <si>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</si>
  <si>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</si>
  <si>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</si>
  <si>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</si>
  <si>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</si>
  <si>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</si>
  <si>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</si>
  <si>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</si>
  <si>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</si>
  <si>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</si>
  <si>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</si>
  <si>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</si>
  <si>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</si>
  <si>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</si>
  <si>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</si>
  <si>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</si>
  <si>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</si>
  <si>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</si>
  <si>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</si>
  <si>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</si>
  <si>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</si>
  <si>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</si>
  <si>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</si>
  <si>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</si>
  <si>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</si>
  <si>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</si>
  <si>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</si>
  <si>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</si>
  <si>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</si>
  <si>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</si>
  <si>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</si>
  <si>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</si>
  <si>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</si>
  <si>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</si>
  <si>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</si>
  <si>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</si>
  <si>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</si>
  <si>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</si>
  <si>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</si>
  <si>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</si>
  <si>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</si>
  <si>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</si>
  <si>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</si>
  <si>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</si>
  <si>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</si>
  <si>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</si>
  <si>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</si>
  <si>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</si>
  <si>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</si>
  <si>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</si>
  <si>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</si>
  <si>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</si>
  <si>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</si>
  <si>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</si>
  <si>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</si>
  <si>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</si>
  <si>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</si>
  <si>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</si>
  <si>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</si>
  <si>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</si>
  <si>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</si>
  <si>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</si>
  <si>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</si>
  <si>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</si>
  <si>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</si>
  <si>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</si>
  <si>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</si>
  <si>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</si>
  <si>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</si>
  <si>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</si>
  <si>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</si>
  <si>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</si>
  <si>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</si>
  <si>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</si>
  <si>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</si>
  <si>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</si>
  <si>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</si>
  <si>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</si>
  <si>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</si>
  <si>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</si>
  <si>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</si>
  <si>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</si>
  <si>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</si>
  <si>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</si>
  <si>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</si>
  <si>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</si>
  <si>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</si>
  <si>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</si>
  <si>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</si>
  <si>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</si>
  <si>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</si>
  <si>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</si>
  <si>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</si>
  <si>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</si>
  <si>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</si>
  <si>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</si>
  <si>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</si>
  <si>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</si>
  <si>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</si>
  <si>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</si>
  <si>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</si>
  <si>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</si>
  <si>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</si>
  <si>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</si>
  <si>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</si>
  <si>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</si>
  <si>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</si>
  <si>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</si>
  <si>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</si>
  <si>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</si>
  <si>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</si>
  <si>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</si>
  <si>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</si>
  <si>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</si>
  <si>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</si>
  <si>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</si>
  <si>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</si>
  <si>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</si>
  <si>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</si>
  <si>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</si>
  <si>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</si>
  <si>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</si>
  <si>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</si>
  <si>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</si>
  <si>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</si>
  <si>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</si>
  <si>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</si>
  <si>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</si>
  <si>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</si>
  <si>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</si>
  <si>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</si>
  <si>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</si>
  <si>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</si>
  <si>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</si>
  <si>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</si>
  <si>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</si>
  <si>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</si>
  <si>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</si>
  <si>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</si>
  <si>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</si>
  <si>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</si>
  <si>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</si>
  <si>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</si>
  <si>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</si>
  <si>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</si>
  <si>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</si>
  <si>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</si>
  <si>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</si>
  <si>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</si>
  <si>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</si>
  <si>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</si>
  <si>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</si>
  <si>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</si>
  <si>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</si>
  <si>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</si>
  <si>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</si>
  <si>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</si>
  <si>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</si>
  <si>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</si>
  <si>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</si>
  <si>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</si>
  <si>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</si>
  <si>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</si>
  <si>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</si>
  <si>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</si>
  <si>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</si>
  <si>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</si>
  <si>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</si>
  <si>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</si>
  <si>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</si>
  <si>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</si>
  <si>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</si>
  <si>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</si>
  <si>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</si>
  <si>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</si>
  <si>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</si>
  <si>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</si>
  <si>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</si>
  <si>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</si>
  <si>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</si>
  <si>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</si>
  <si>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</si>
  <si>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</si>
  <si>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</si>
  <si>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</si>
  <si>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</si>
  <si>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</si>
  <si>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</si>
  <si>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</si>
  <si>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</si>
  <si>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</si>
  <si>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</si>
  <si>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</si>
  <si>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</si>
  <si>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</si>
  <si>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</si>
  <si>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</si>
  <si>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</si>
  <si>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</si>
  <si>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</si>
  <si>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</si>
  <si>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</si>
  <si>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</si>
  <si>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</si>
  <si>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</si>
  <si>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</si>
  <si>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</si>
  <si>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</si>
  <si>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</si>
  <si>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</si>
  <si>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</si>
  <si>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</si>
  <si>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</si>
  <si>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</si>
  <si>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</si>
  <si>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</si>
  <si>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</si>
  <si>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</si>
  <si>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</si>
  <si>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</si>
  <si>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</si>
  <si>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</si>
  <si>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</si>
  <si>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</si>
  <si>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</si>
  <si>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</si>
  <si>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</si>
  <si>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</si>
  <si>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</si>
  <si>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</si>
  <si>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</si>
  <si>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</si>
  <si>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</si>
  <si>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</si>
  <si>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</si>
  <si>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</si>
  <si>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</si>
  <si>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</si>
  <si>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</si>
  <si>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</si>
  <si>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</si>
  <si>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</si>
  <si>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</si>
  <si>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</si>
  <si>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</si>
  <si>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</si>
  <si>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</si>
  <si>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</si>
  <si>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</si>
  <si>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</si>
  <si>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</si>
  <si>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</si>
  <si>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</si>
  <si>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</si>
  <si>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</si>
  <si>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</si>
  <si>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</si>
  <si>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</si>
  <si>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</si>
  <si>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</si>
  <si>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</si>
  <si>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</si>
  <si>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</si>
  <si>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</si>
  <si>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</si>
  <si>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</si>
  <si>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</si>
  <si>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</si>
  <si>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</si>
  <si>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</si>
  <si>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</si>
  <si>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</si>
  <si>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</si>
  <si>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</si>
  <si>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</si>
  <si>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</si>
  <si>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</si>
  <si>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</si>
  <si>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</si>
  <si>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</si>
  <si>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</si>
  <si>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</si>
  <si>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</si>
  <si>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</si>
  <si>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</si>
  <si>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</si>
  <si>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</si>
  <si>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</si>
  <si>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</si>
  <si>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</si>
  <si>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</si>
  <si>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</si>
  <si>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</si>
  <si>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</si>
  <si>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</si>
  <si>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</si>
  <si>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</si>
  <si>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</si>
  <si>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</si>
  <si>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</si>
  <si>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</si>
  <si>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</si>
  <si>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</si>
  <si>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</si>
  <si>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</si>
  <si>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</si>
  <si>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</si>
  <si>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</si>
  <si>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</si>
  <si>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</si>
  <si>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</si>
  <si>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</si>
  <si>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</si>
  <si>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</si>
  <si>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</si>
  <si>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</si>
  <si>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</si>
  <si>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</si>
  <si>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</si>
  <si>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</si>
  <si>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</si>
  <si>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</si>
  <si>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</si>
  <si>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</si>
  <si>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</si>
  <si>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</si>
  <si>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</si>
  <si>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</si>
  <si>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</si>
  <si>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</si>
  <si>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</si>
  <si>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</si>
  <si>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</si>
  <si>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</si>
  <si>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</si>
  <si>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</si>
  <si>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</si>
  <si>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</si>
  <si>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</si>
  <si>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</si>
  <si>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</si>
  <si>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</si>
  <si>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</si>
  <si>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</si>
  <si>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</si>
  <si>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</si>
  <si>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</si>
  <si>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</si>
  <si>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</si>
  <si>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</si>
  <si>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</si>
  <si>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</si>
  <si>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</si>
  <si>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</si>
  <si>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</si>
  <si>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</si>
  <si>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</si>
  <si>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</si>
  <si>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</si>
  <si>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</si>
  <si>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</si>
  <si>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</si>
  <si>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</si>
  <si>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</si>
  <si>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</si>
  <si>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</si>
  <si>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</si>
  <si>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</si>
  <si>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</si>
  <si>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</si>
  <si>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</si>
  <si>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</si>
  <si>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</si>
  <si>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</si>
  <si>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</si>
  <si>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</si>
  <si>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</si>
  <si>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</si>
  <si>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</si>
  <si>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</si>
  <si>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</si>
  <si>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</si>
  <si>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</si>
  <si>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</si>
  <si>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</si>
  <si>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</si>
  <si>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</si>
  <si>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</si>
  <si>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</si>
  <si>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</si>
  <si>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</si>
  <si>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</si>
  <si>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</si>
  <si>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</si>
  <si>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</si>
  <si>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</si>
  <si>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</si>
  <si>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</si>
  <si>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</si>
  <si>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</si>
  <si>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</si>
  <si>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</si>
  <si>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</si>
  <si>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</si>
  <si>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</si>
  <si>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</si>
  <si>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</si>
  <si>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</si>
  <si>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</si>
  <si>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</si>
  <si>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</si>
  <si>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</si>
  <si>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</si>
  <si>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</si>
  <si>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</si>
  <si>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</si>
  <si>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</si>
  <si>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</si>
  <si>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</si>
  <si>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</si>
  <si>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</si>
  <si>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</si>
  <si>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</si>
  <si>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</si>
  <si>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</si>
  <si>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</si>
  <si>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</si>
  <si>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</si>
  <si>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</si>
  <si>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</si>
  <si>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</si>
  <si>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</si>
  <si>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</si>
  <si>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</si>
  <si>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</si>
  <si>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</si>
  <si>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</si>
  <si>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</si>
  <si>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</si>
  <si>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</si>
  <si>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</si>
  <si>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</si>
  <si>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</si>
  <si>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</si>
  <si>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</si>
  <si>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</si>
  <si>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</si>
  <si>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</si>
  <si>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</si>
  <si>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</si>
  <si>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</si>
  <si>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</si>
  <si>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</si>
  <si>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</si>
  <si>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</si>
  <si>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</si>
  <si>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</si>
  <si>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</si>
  <si>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</si>
  <si>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</si>
  <si>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</si>
  <si>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</si>
  <si>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</si>
  <si>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</si>
  <si>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</si>
  <si>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</si>
  <si>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</si>
  <si>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</si>
  <si>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</si>
  <si>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</si>
  <si>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</si>
  <si>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</si>
  <si>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</si>
  <si>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</si>
  <si>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</si>
  <si>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</si>
  <si>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</si>
  <si>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</si>
  <si>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</si>
  <si>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</si>
  <si>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</si>
  <si>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</si>
  <si>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</si>
  <si>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</si>
  <si>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</si>
  <si>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</si>
  <si>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</si>
  <si>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</si>
  <si>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</si>
  <si>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</si>
  <si>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</si>
  <si>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</si>
  <si>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</si>
  <si>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</si>
  <si>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</si>
  <si>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</si>
  <si>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</si>
  <si>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</si>
  <si>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</si>
  <si>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</si>
  <si>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</si>
  <si>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</si>
  <si>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</si>
  <si>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</si>
  <si>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</si>
  <si>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</si>
  <si>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</si>
  <si>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</si>
  <si>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</si>
  <si>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</si>
  <si>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</si>
  <si>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</si>
  <si>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</si>
  <si>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</si>
  <si>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</si>
  <si>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</si>
  <si>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</si>
  <si>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</si>
  <si>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</si>
  <si>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</si>
  <si>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</si>
  <si>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</si>
  <si>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</si>
  <si>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</si>
  <si>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</si>
  <si>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</si>
  <si>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</si>
  <si>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</si>
  <si>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</si>
  <si>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</si>
  <si>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</si>
  <si>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</si>
  <si>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</si>
  <si>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</si>
  <si>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</si>
  <si>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</si>
  <si>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</si>
  <si>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</si>
  <si>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</si>
  <si>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</si>
  <si>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</si>
  <si>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</si>
  <si>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</si>
  <si>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</si>
  <si>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</si>
  <si>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</si>
  <si>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</si>
  <si>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</si>
  <si>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</si>
  <si>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</si>
  <si>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</si>
  <si>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</si>
  <si>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</si>
  <si>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</si>
  <si>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</si>
  <si>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</si>
  <si>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</si>
  <si>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</si>
  <si>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</si>
  <si>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</si>
  <si>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</si>
  <si>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</si>
  <si>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</si>
  <si>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</si>
  <si>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</si>
  <si>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</si>
  <si>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</si>
  <si>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</si>
  <si>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</si>
  <si>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</si>
  <si>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</si>
  <si>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</si>
  <si>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</si>
  <si>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</si>
  <si>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</si>
  <si>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</si>
  <si>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</si>
  <si>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</si>
  <si>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</si>
  <si>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</si>
  <si>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</si>
  <si>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</si>
  <si>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</si>
  <si>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</si>
  <si>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</si>
  <si>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</si>
  <si>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</si>
  <si>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</si>
  <si>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</si>
  <si>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</si>
  <si>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</si>
  <si>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</si>
  <si>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</si>
  <si>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</si>
  <si>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</si>
  <si>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</si>
  <si>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</si>
  <si>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</si>
  <si>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</si>
  <si>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</si>
  <si>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</si>
  <si>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</si>
  <si>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</si>
  <si>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</si>
  <si>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</si>
  <si>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</si>
  <si>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</si>
  <si>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</si>
  <si>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</si>
  <si>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</si>
  <si>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</si>
  <si>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</si>
  <si>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</si>
  <si>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</si>
  <si>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</si>
  <si>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</si>
  <si>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</si>
  <si>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</si>
  <si>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</si>
  <si>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</si>
  <si>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</si>
  <si>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</si>
  <si>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</si>
  <si>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</si>
  <si>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</si>
  <si>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</si>
  <si>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</si>
  <si>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</si>
  <si>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</si>
  <si>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</si>
  <si>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</si>
  <si>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</si>
  <si>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</si>
  <si>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</si>
  <si>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</si>
  <si>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</si>
  <si>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</si>
  <si>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</si>
  <si>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</si>
  <si>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</si>
  <si>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</si>
  <si>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</si>
  <si>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</si>
  <si>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</si>
  <si>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</si>
  <si>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</si>
  <si>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</si>
  <si>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</si>
  <si>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</si>
  <si>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</si>
  <si>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</si>
  <si>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</si>
  <si>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</si>
  <si>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</si>
  <si>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</si>
  <si>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</si>
  <si>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</si>
  <si>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</si>
  <si>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</si>
  <si>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</si>
  <si>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</si>
  <si>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</si>
  <si>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</si>
  <si>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</si>
  <si>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</si>
  <si>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</si>
  <si>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</si>
  <si>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</si>
  <si>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</si>
  <si>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</si>
  <si>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</si>
  <si>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</si>
  <si>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</si>
  <si>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</si>
  <si>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</si>
  <si>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</si>
  <si>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</si>
  <si>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</si>
  <si>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</si>
  <si>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</si>
  <si>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</si>
  <si>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</si>
  <si>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</si>
  <si>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</si>
  <si>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</si>
  <si>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</si>
  <si>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</si>
  <si>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</si>
  <si>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</si>
  <si>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</si>
  <si>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</si>
  <si>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</si>
  <si>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</si>
  <si>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</si>
  <si>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</si>
  <si>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</si>
  <si>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</si>
  <si>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</si>
  <si>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</si>
  <si>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</si>
  <si>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</si>
  <si>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</si>
  <si>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</si>
  <si>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</si>
  <si>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</si>
  <si>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</si>
  <si>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</si>
  <si>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</si>
  <si>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</si>
  <si>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</si>
  <si>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</si>
  <si>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</si>
  <si>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</si>
  <si>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</si>
  <si>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</si>
  <si>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</si>
  <si>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</si>
  <si>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</si>
  <si>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</si>
  <si>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</si>
  <si>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</si>
  <si>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</si>
  <si>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</si>
  <si>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</si>
  <si>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</si>
  <si>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</si>
  <si>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</si>
  <si>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</si>
  <si>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</si>
  <si>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</si>
  <si>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</si>
  <si>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</si>
  <si>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</si>
  <si>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</si>
  <si>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</si>
  <si>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</si>
  <si>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</si>
  <si>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</si>
  <si>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</si>
  <si>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</si>
  <si>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</si>
  <si>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</si>
  <si>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</si>
  <si>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</si>
  <si>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</si>
  <si>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</si>
  <si>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</si>
  <si>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</si>
  <si>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</si>
  <si>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</si>
  <si>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</si>
  <si>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</si>
  <si>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</si>
  <si>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</si>
  <si>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</si>
  <si>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</si>
  <si>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</si>
  <si>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</si>
  <si>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</si>
  <si>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</si>
  <si>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</si>
  <si>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</si>
  <si>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</si>
  <si>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</si>
  <si>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</si>
  <si>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</si>
  <si>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</si>
  <si>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</si>
  <si>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</si>
  <si>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</si>
  <si>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</si>
  <si>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</si>
  <si>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</si>
  <si>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</si>
  <si>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</si>
  <si>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</si>
  <si>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</si>
  <si>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</si>
  <si>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</si>
  <si>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</si>
  <si>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</si>
  <si>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</si>
  <si>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</si>
  <si>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</si>
  <si>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</si>
  <si>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</si>
  <si>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</si>
  <si>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</si>
  <si>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</si>
  <si>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</si>
  <si>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</si>
  <si>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</si>
  <si>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</si>
  <si>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</si>
  <si>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</si>
  <si>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</si>
  <si>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</si>
  <si>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</si>
  <si>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</si>
  <si>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</si>
  <si>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</si>
  <si>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</si>
  <si>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</si>
  <si>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</si>
  <si>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</si>
  <si>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</si>
  <si>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</si>
  <si>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</si>
  <si>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</si>
  <si>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</si>
  <si>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</si>
  <si>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</si>
  <si>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</si>
  <si>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</si>
  <si>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</si>
  <si>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</si>
  <si>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</si>
  <si>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</si>
  <si>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</si>
  <si>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</si>
  <si>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</si>
  <si>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</si>
  <si>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</si>
  <si>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</si>
  <si>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</si>
  <si>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</si>
  <si>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</si>
  <si>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</si>
  <si>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</si>
  <si>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</si>
  <si>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</si>
  <si>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</si>
  <si>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</si>
  <si>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</si>
  <si>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</si>
  <si>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</si>
  <si>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</si>
  <si>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</si>
  <si>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</si>
  <si>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</si>
  <si>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</si>
  <si>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</si>
  <si>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</si>
  <si>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</si>
  <si>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</si>
  <si>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</si>
  <si>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</si>
  <si>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</si>
  <si>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</si>
  <si>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</si>
  <si>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</si>
  <si>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</si>
  <si>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</si>
  <si>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</si>
  <si>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</si>
  <si>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</si>
  <si>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</si>
  <si>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</si>
  <si>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</si>
  <si>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</si>
  <si>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</si>
  <si>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</si>
  <si>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</si>
  <si>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</si>
  <si>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</si>
  <si>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</si>
  <si>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</si>
  <si>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</si>
  <si>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</si>
  <si>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</si>
  <si>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</si>
  <si>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</si>
  <si>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</si>
  <si>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</si>
  <si>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</si>
  <si>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</si>
  <si>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</si>
  <si>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</si>
  <si>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</si>
  <si>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</si>
  <si>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</si>
  <si>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</si>
  <si>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</si>
  <si>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</si>
  <si>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</si>
  <si>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</si>
  <si>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</si>
  <si>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</si>
  <si>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</si>
  <si>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</si>
  <si>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</si>
  <si>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</si>
  <si>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</si>
  <si>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</si>
  <si>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</si>
  <si>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</si>
  <si>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</si>
  <si>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</si>
  <si>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</si>
  <si>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</si>
  <si>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</si>
  <si>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</si>
  <si>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</si>
  <si>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</si>
  <si>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</si>
  <si>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</si>
  <si>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</si>
  <si>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</si>
  <si>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</si>
  <si>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</si>
  <si>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</si>
  <si>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</si>
  <si>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</si>
  <si>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</si>
  <si>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</si>
  <si>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</si>
  <si>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</si>
  <si>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</si>
  <si>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</si>
  <si>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</si>
  <si>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</si>
  <si>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</si>
  <si>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</si>
  <si>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</si>
  <si>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</si>
  <si>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</si>
  <si>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</si>
  <si>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</si>
  <si>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</si>
  <si>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</si>
  <si>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</si>
  <si>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</si>
  <si>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</si>
  <si>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</si>
  <si>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</si>
  <si>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</si>
  <si>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</si>
  <si>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</si>
  <si>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</si>
  <si>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</si>
  <si>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</si>
  <si>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</si>
  <si>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</si>
  <si>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</si>
  <si>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</si>
  <si>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</si>
  <si>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</si>
  <si>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</si>
  <si>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</si>
  <si>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</si>
  <si>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</si>
  <si>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</si>
  <si>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</si>
  <si>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</si>
  <si>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</si>
  <si>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</si>
  <si>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</si>
  <si>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</si>
  <si>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</si>
  <si>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</si>
  <si>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</si>
  <si>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</si>
  <si>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</si>
  <si>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</si>
  <si>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</si>
  <si>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</si>
  <si>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</si>
  <si>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</si>
  <si>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</si>
  <si>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</si>
  <si>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</si>
  <si>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</si>
  <si>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</si>
  <si>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</si>
  <si>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</si>
  <si>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</si>
  <si>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</si>
  <si>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</si>
  <si>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</si>
  <si>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</si>
  <si>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</si>
  <si>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</si>
  <si>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</si>
  <si>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</si>
  <si>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</si>
  <si>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</si>
  <si>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</si>
  <si>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</si>
  <si>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</si>
  <si>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</si>
  <si>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</si>
  <si>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</si>
  <si>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</si>
  <si>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</si>
  <si>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</si>
  <si>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</si>
  <si>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</si>
  <si>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</si>
  <si>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</si>
  <si>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</si>
  <si>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</si>
  <si>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</si>
  <si>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</si>
  <si>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</si>
  <si>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</si>
  <si>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</si>
  <si>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</si>
  <si>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</si>
  <si>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</si>
  <si>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</si>
  <si>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</si>
  <si>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</si>
  <si>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</si>
  <si>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</si>
  <si>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</si>
  <si>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</si>
  <si>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</si>
  <si>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</si>
  <si>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</si>
  <si>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</si>
  <si>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</si>
  <si>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</si>
  <si>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</si>
  <si>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</si>
  <si>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</si>
  <si>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</si>
  <si>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</si>
  <si>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</si>
  <si>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</si>
  <si>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</si>
  <si>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</si>
  <si>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</si>
  <si>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</si>
  <si>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</si>
  <si>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</si>
  <si>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</si>
  <si>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</si>
  <si>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</si>
  <si>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</si>
  <si>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</si>
  <si>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</si>
  <si>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</si>
  <si>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</si>
  <si>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</si>
  <si>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</si>
  <si>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</si>
  <si>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</si>
  <si>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</si>
  <si>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</si>
  <si>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</si>
  <si>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</si>
  <si>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</si>
  <si>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</si>
  <si>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</si>
  <si>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</si>
  <si>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</si>
  <si>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</si>
  <si>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</si>
  <si>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</si>
  <si>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</si>
  <si>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</si>
  <si>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</si>
  <si>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</si>
  <si>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</si>
  <si>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</si>
  <si>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</si>
  <si>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</si>
  <si>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</si>
  <si>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</si>
  <si>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</si>
  <si>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</si>
  <si>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</si>
  <si>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</si>
  <si>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</si>
  <si>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</si>
  <si>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</si>
  <si>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</si>
  <si>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</si>
  <si>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</si>
  <si>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</si>
  <si>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</si>
  <si>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</si>
  <si>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</si>
  <si>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</si>
  <si>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</si>
  <si>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</si>
  <si>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</si>
  <si>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</si>
  <si>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</si>
  <si>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</si>
  <si>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</si>
  <si>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</si>
  <si>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</si>
  <si>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</si>
  <si>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</si>
  <si>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</si>
  <si>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</si>
  <si>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</si>
  <si>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</si>
  <si>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</si>
  <si>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</si>
  <si>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</si>
  <si>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</si>
  <si>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</si>
  <si>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</si>
  <si>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</si>
  <si>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</si>
  <si>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</si>
  <si>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</si>
  <si>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</si>
  <si>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</si>
  <si>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</si>
  <si>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</si>
  <si>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</si>
  <si>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</si>
  <si>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</si>
  <si>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</si>
  <si>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</si>
  <si>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</si>
  <si>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</si>
  <si>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</si>
  <si>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</si>
  <si>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</si>
  <si>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</si>
  <si>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</si>
  <si>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</si>
  <si>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</si>
  <si>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</si>
  <si>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</si>
  <si>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</si>
  <si>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</si>
  <si>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</si>
  <si>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</si>
  <si>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</si>
  <si>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</si>
  <si>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</si>
  <si>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</si>
  <si>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</si>
  <si>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</si>
  <si>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</si>
  <si>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</si>
  <si>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</si>
  <si>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</si>
  <si>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</si>
  <si>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</si>
  <si>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</si>
  <si>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</si>
  <si>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</si>
  <si>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</si>
  <si>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</si>
  <si>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</si>
  <si>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</si>
  <si>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</si>
  <si>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</si>
  <si>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</si>
  <si>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</si>
  <si>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</si>
  <si>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</si>
  <si>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</si>
  <si>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</si>
  <si>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</si>
  <si>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</si>
  <si>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</si>
  <si>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</si>
  <si>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</si>
  <si>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</si>
  <si>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</si>
  <si>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</si>
  <si>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</si>
  <si>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</si>
  <si>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</si>
  <si>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</si>
  <si>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</si>
  <si>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</si>
  <si>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</si>
  <si>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</si>
  <si>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</si>
  <si>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</si>
  <si>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</si>
  <si>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</si>
  <si>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</si>
  <si>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</si>
  <si>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</si>
  <si>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</si>
  <si>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</si>
  <si>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</si>
  <si>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</si>
  <si>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</si>
  <si>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</si>
  <si>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</si>
  <si>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</si>
  <si>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</si>
  <si>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</si>
  <si>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</si>
  <si>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</si>
  <si>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</si>
  <si>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</si>
  <si>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</si>
  <si>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</si>
  <si>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</si>
  <si>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</si>
  <si>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</si>
  <si>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</si>
  <si>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</si>
  <si>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</si>
  <si>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</si>
  <si>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</si>
  <si>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</si>
  <si>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</si>
  <si>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</si>
  <si>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</si>
  <si>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</si>
  <si>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</si>
  <si>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</si>
  <si>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</si>
  <si>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</si>
  <si>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</si>
  <si>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</si>
  <si>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</si>
  <si>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</si>
  <si>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</si>
  <si>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</si>
  <si>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</si>
  <si>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</si>
  <si>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</si>
  <si>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</si>
  <si>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</si>
  <si>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</si>
  <si>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</si>
  <si>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</si>
  <si>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</si>
  <si>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</si>
  <si>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</si>
  <si>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</si>
  <si>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</si>
  <si>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</si>
  <si>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</si>
  <si>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</si>
  <si>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</si>
  <si>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</si>
  <si>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</si>
  <si>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</si>
  <si>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</si>
  <si>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</si>
  <si>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</si>
  <si>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</si>
  <si>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</si>
  <si>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</si>
  <si>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</si>
  <si>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</si>
  <si>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</si>
  <si>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</si>
  <si>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</si>
  <si>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</si>
  <si>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</si>
  <si>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</si>
  <si>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</si>
  <si>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</si>
  <si>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</si>
  <si>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</si>
  <si>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</si>
  <si>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</si>
  <si>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</si>
  <si>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</si>
  <si>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</si>
  <si>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</si>
  <si>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</si>
  <si>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</si>
  <si>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</si>
  <si>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</si>
  <si>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</si>
  <si>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</si>
  <si>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</si>
  <si>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</si>
  <si>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</si>
  <si>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</si>
  <si>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</si>
  <si>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</si>
  <si>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</si>
  <si>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</si>
  <si>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</si>
  <si>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</si>
  <si>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</si>
  <si>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</si>
  <si>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</si>
  <si>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</si>
  <si>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</si>
  <si>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</si>
  <si>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</si>
  <si>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</si>
  <si>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</si>
  <si>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</si>
  <si>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</si>
  <si>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</si>
  <si>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</si>
  <si>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</si>
  <si>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</si>
  <si>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</si>
  <si>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</si>
  <si>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</si>
  <si>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</si>
  <si>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</si>
  <si>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</si>
  <si>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</si>
  <si>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</si>
  <si>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</si>
  <si>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</si>
  <si>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</si>
  <si>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</si>
  <si>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</si>
  <si>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</si>
  <si>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</si>
  <si>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</si>
  <si>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</si>
  <si>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</si>
  <si>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</si>
  <si>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</si>
  <si>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</si>
  <si>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</si>
  <si>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</si>
  <si>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</si>
  <si>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</si>
  <si>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</si>
  <si>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</si>
  <si>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</si>
  <si>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</si>
  <si>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</si>
  <si>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</si>
  <si>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</si>
  <si>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</si>
  <si>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</si>
  <si>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</si>
  <si>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</si>
  <si>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</si>
  <si>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</si>
  <si>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</si>
  <si>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</si>
  <si>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</si>
  <si>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</si>
  <si>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</si>
  <si>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</si>
  <si>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</si>
  <si>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</si>
  <si>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</si>
  <si>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</si>
  <si>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</si>
  <si>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</si>
  <si>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</si>
  <si>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</si>
  <si>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</si>
  <si>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</si>
  <si>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</si>
  <si>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</si>
  <si>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</si>
  <si>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</si>
  <si>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</si>
  <si>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</si>
  <si>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</si>
  <si>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</si>
  <si>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</si>
  <si>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</si>
  <si>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</si>
  <si>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</si>
  <si>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</si>
  <si>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</si>
  <si>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</si>
  <si>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</si>
  <si>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</si>
  <si>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</si>
  <si>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</si>
  <si>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</si>
  <si>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</si>
  <si>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</si>
  <si>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</si>
  <si>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</si>
  <si>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</si>
  <si>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</si>
  <si>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</si>
  <si>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</si>
  <si>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</si>
  <si>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</si>
  <si>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</si>
  <si>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</si>
  <si>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</si>
  <si>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</si>
  <si>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</si>
  <si>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</si>
  <si>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</si>
  <si>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</si>
  <si>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</si>
  <si>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</si>
  <si>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</si>
  <si>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</si>
  <si>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</si>
  <si>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</si>
  <si>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</si>
  <si>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</si>
  <si>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</si>
  <si>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</si>
  <si>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</si>
  <si>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</si>
  <si>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</si>
  <si>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</si>
  <si>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</si>
  <si>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</si>
  <si>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</si>
  <si>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</si>
  <si>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</si>
  <si>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</si>
  <si>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</si>
  <si>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</si>
  <si>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</si>
  <si>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</si>
  <si>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</si>
  <si>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</si>
  <si>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</si>
  <si>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</si>
  <si>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</si>
  <si>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</si>
  <si>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</si>
  <si>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</si>
  <si>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</si>
  <si>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</si>
  <si>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</si>
  <si>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</si>
  <si>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</si>
  <si>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</si>
  <si>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</si>
  <si>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</si>
  <si>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</si>
  <si>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</si>
  <si>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</si>
  <si>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</si>
  <si>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</si>
  <si>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</si>
  <si>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</si>
  <si>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</si>
  <si>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</si>
  <si>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</si>
  <si>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</si>
  <si>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</si>
  <si>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</si>
  <si>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</si>
  <si>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</si>
  <si>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</si>
  <si>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</si>
  <si>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</si>
  <si>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</si>
  <si>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</si>
  <si>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</si>
  <si>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</si>
  <si>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</si>
  <si>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</si>
  <si>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</si>
  <si>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</si>
  <si>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</si>
  <si>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</si>
  <si>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</si>
  <si>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</si>
  <si>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</si>
  <si>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</si>
  <si>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</si>
  <si>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</si>
  <si>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</si>
  <si>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</si>
  <si>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</si>
  <si>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</si>
  <si>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</si>
  <si>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</si>
  <si>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</si>
  <si>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</si>
  <si>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</si>
  <si>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</si>
  <si>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</si>
  <si>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</si>
  <si>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</si>
  <si>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</si>
  <si>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</si>
  <si>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</si>
  <si>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</si>
  <si>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</si>
  <si>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</si>
  <si>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</si>
  <si>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</si>
  <si>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</si>
  <si>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</si>
  <si>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</si>
  <si>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</si>
  <si>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</si>
  <si>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</si>
  <si>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</si>
  <si>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</si>
  <si>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</si>
  <si>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</si>
  <si>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</si>
  <si>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</si>
  <si>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</si>
  <si>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</si>
  <si>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</si>
  <si>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</si>
  <si>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</si>
  <si>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</si>
  <si>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</si>
  <si>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</si>
  <si>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</si>
  <si>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</si>
  <si>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</si>
  <si>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</si>
  <si>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</si>
  <si>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</si>
  <si>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</si>
  <si>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</si>
  <si>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</si>
  <si>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</si>
  <si>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</si>
  <si>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</si>
  <si>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</si>
  <si>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</si>
  <si>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</si>
  <si>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</si>
  <si>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</si>
  <si>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</si>
  <si>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</si>
  <si>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</si>
  <si>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</si>
  <si>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</si>
  <si>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</si>
  <si>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</si>
  <si>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</si>
  <si>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</si>
  <si>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</si>
  <si>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</si>
  <si>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</si>
  <si>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</si>
  <si>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</si>
  <si>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</si>
  <si>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</si>
  <si>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</si>
  <si>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</si>
  <si>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</si>
  <si>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</si>
  <si>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</si>
  <si>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</si>
  <si>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</si>
  <si>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</si>
  <si>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</si>
  <si>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</si>
  <si>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</si>
  <si>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</si>
  <si>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</si>
  <si>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</si>
  <si>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</si>
  <si>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</si>
  <si>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</si>
  <si>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</si>
  <si>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</si>
  <si>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</si>
  <si>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</si>
  <si>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</si>
  <si>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</si>
  <si>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</si>
  <si>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</si>
  <si>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</si>
  <si>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</si>
  <si>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</si>
  <si>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</si>
  <si>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</si>
  <si>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</si>
  <si>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</si>
  <si>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</si>
  <si>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</si>
  <si>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</si>
  <si>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</si>
  <si>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</si>
  <si>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</si>
  <si>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</si>
  <si>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</si>
  <si>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</si>
  <si>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</si>
  <si>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</si>
  <si>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</si>
  <si>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</si>
  <si>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</si>
  <si>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</si>
  <si>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</si>
  <si>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</si>
  <si>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</si>
  <si>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</si>
  <si>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</si>
  <si>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</si>
  <si>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</si>
  <si>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</si>
  <si>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</si>
  <si>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</si>
  <si>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</si>
  <si>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</si>
  <si>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</si>
  <si>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</si>
  <si>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</si>
  <si>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</si>
  <si>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</si>
  <si>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</si>
  <si>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</si>
  <si>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</si>
  <si>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</si>
  <si>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</si>
  <si>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</si>
  <si>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</si>
  <si>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</si>
  <si>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</si>
  <si>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</si>
  <si>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</si>
  <si>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</si>
  <si>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</si>
  <si>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</si>
  <si>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</si>
  <si>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</si>
  <si>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</si>
  <si>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</si>
  <si>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</si>
  <si>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</si>
  <si>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</si>
  <si>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</si>
  <si>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</si>
  <si>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</si>
  <si>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</si>
  <si>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</si>
  <si>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</si>
  <si>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</si>
  <si>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</si>
  <si>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</si>
  <si>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</si>
  <si>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</si>
  <si>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</si>
  <si>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</si>
  <si>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</si>
  <si>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</si>
  <si>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</si>
  <si>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</si>
  <si>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</si>
  <si>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</si>
  <si>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</si>
  <si>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</si>
  <si>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</si>
  <si>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</si>
  <si>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</si>
  <si>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</si>
  <si>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</si>
  <si>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</si>
  <si>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</si>
  <si>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</si>
  <si>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</si>
  <si>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</si>
  <si>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</si>
  <si>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</si>
  <si>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</si>
  <si>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</si>
  <si>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</si>
  <si>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</si>
  <si>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</si>
  <si>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</si>
  <si>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</si>
  <si>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</si>
  <si>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</si>
  <si>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</si>
  <si>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</si>
  <si>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</si>
  <si>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</si>
  <si>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</si>
  <si>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</si>
  <si>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</si>
  <si>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</si>
  <si>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</si>
  <si>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</si>
  <si>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</si>
  <si>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</si>
  <si>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</si>
  <si>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</si>
  <si>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</si>
  <si>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</si>
  <si>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</si>
  <si>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</si>
  <si>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</si>
  <si>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</si>
  <si>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</si>
  <si>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</si>
  <si>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</si>
  <si>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</si>
  <si>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</si>
  <si>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</si>
  <si>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</si>
  <si>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</si>
  <si>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</si>
  <si>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</si>
  <si>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</si>
  <si>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</si>
  <si>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</si>
  <si>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</si>
  <si>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</si>
  <si>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</si>
  <si>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</si>
  <si>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</si>
  <si>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</si>
  <si>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</si>
  <si>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</si>
  <si>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</si>
  <si>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</si>
  <si>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</si>
  <si>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</si>
  <si>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</si>
  <si>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</si>
  <si>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</si>
  <si>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</si>
  <si>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</si>
  <si>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</si>
  <si>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</si>
  <si>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</si>
  <si>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</si>
  <si>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</si>
  <si>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</si>
  <si>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</si>
  <si>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</si>
  <si>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</si>
  <si>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</si>
  <si>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</si>
  <si>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</si>
  <si>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</si>
  <si>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</si>
  <si>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</si>
  <si>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</si>
  <si>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</si>
  <si>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</si>
  <si>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</si>
  <si>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</si>
  <si>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</si>
  <si>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</si>
  <si>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</si>
  <si>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</si>
  <si>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</si>
  <si>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</si>
  <si>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</si>
  <si>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</si>
  <si>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</si>
  <si>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</si>
  <si>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</si>
  <si>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</si>
  <si>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</si>
  <si>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</si>
  <si>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</si>
  <si>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</si>
  <si>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</si>
  <si>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</si>
  <si>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</si>
  <si>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</si>
  <si>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</si>
  <si>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</si>
  <si>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</si>
  <si>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</si>
  <si>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</si>
  <si>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</si>
  <si>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</si>
  <si>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</si>
  <si>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</si>
  <si>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</si>
  <si>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</si>
  <si>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</si>
  <si>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</si>
  <si>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</si>
  <si>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</si>
  <si>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</si>
  <si>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</si>
  <si>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</si>
  <si>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</si>
  <si>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</si>
  <si>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</si>
  <si>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</si>
  <si>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</si>
  <si>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</si>
  <si>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</si>
  <si>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</si>
  <si>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</si>
  <si>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</si>
  <si>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</si>
  <si>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</si>
  <si>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</si>
  <si>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</si>
  <si>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</si>
  <si>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</si>
  <si>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</si>
  <si>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</si>
  <si>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</si>
  <si>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</si>
  <si>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</si>
  <si>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</si>
  <si>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</si>
  <si>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</si>
  <si>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</si>
  <si>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</si>
  <si>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</si>
  <si>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</si>
  <si>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</si>
  <si>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</si>
  <si>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</si>
  <si>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</si>
  <si>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</si>
  <si>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</si>
  <si>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</si>
  <si>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</si>
  <si>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</si>
  <si>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</si>
  <si>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</si>
  <si>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</si>
  <si>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</si>
  <si>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</si>
  <si>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</si>
  <si>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</si>
  <si>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</si>
  <si>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</si>
  <si>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</si>
  <si>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</si>
  <si>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</si>
  <si>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</si>
  <si>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</si>
  <si>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</si>
  <si>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</si>
  <si>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</si>
  <si>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</si>
  <si>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</si>
  <si>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</si>
  <si>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</si>
  <si>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</si>
  <si>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</si>
  <si>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</si>
  <si>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</si>
  <si>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</si>
  <si>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</si>
  <si>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</si>
  <si>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</si>
  <si>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</si>
  <si>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</si>
  <si>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</si>
  <si>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</si>
  <si>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</si>
  <si>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</si>
  <si>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</si>
  <si>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</si>
  <si>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</si>
  <si>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</si>
  <si>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</si>
  <si>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</si>
  <si>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</si>
  <si>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</si>
  <si>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</si>
  <si>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</si>
  <si>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</si>
  <si>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</si>
  <si>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</si>
  <si>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</si>
  <si>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</si>
  <si>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</si>
  <si>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</si>
  <si>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</si>
  <si>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</si>
  <si>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</si>
  <si>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</si>
  <si>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</si>
  <si>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</si>
  <si>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</si>
  <si>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</si>
  <si>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</si>
  <si>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</si>
  <si>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</si>
  <si>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</si>
  <si>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</si>
  <si>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</si>
  <si>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</si>
  <si>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</si>
  <si>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</si>
  <si>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</si>
  <si>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</si>
  <si>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</si>
  <si>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</si>
  <si>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</si>
  <si>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</si>
  <si>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</si>
  <si>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</si>
  <si>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</si>
  <si>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</si>
  <si>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</si>
  <si>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</si>
  <si>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</si>
  <si>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</si>
  <si>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</si>
  <si>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</si>
  <si>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</si>
  <si>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</si>
  <si>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</si>
  <si>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</si>
  <si>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</si>
  <si>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</si>
  <si>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</si>
  <si>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</si>
  <si>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</si>
  <si>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</si>
  <si>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</si>
  <si>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</si>
  <si>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</si>
  <si>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</si>
  <si>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</si>
  <si>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</si>
  <si>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</si>
  <si>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</si>
  <si>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</si>
  <si>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</si>
  <si>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</si>
  <si>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</si>
  <si>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</si>
  <si>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</si>
  <si>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</si>
  <si>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</si>
  <si>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</si>
  <si>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</si>
  <si>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</si>
  <si>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</si>
  <si>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</si>
  <si>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</si>
  <si>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</si>
  <si>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</si>
  <si>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</si>
  <si>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</si>
  <si>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</si>
  <si>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</si>
  <si>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</si>
  <si>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</si>
  <si>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</si>
  <si>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</si>
  <si>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</si>
  <si>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</si>
  <si>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</si>
  <si>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</si>
  <si>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</si>
  <si>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</si>
  <si>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</si>
  <si>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</si>
  <si>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</si>
  <si>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</si>
  <si>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</si>
  <si>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</si>
  <si>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</si>
  <si>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</si>
  <si>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</si>
  <si>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</si>
  <si>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</si>
  <si>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</si>
  <si>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</si>
  <si>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</si>
  <si>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</si>
  <si>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</si>
  <si>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</si>
  <si>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</si>
  <si>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</si>
  <si>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</si>
  <si>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</si>
  <si>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</si>
  <si>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</si>
  <si>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</si>
  <si>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</si>
  <si>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</si>
  <si>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</si>
  <si>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</si>
  <si>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</si>
  <si>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</si>
  <si>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</si>
  <si>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</si>
  <si>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</si>
  <si>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</si>
  <si>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</si>
  <si>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</si>
  <si>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</si>
  <si>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</si>
  <si>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</si>
  <si>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</si>
  <si>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</si>
  <si>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</si>
  <si>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</si>
  <si>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</si>
  <si>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</si>
  <si>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</si>
  <si>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</si>
  <si>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</si>
  <si>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</si>
  <si>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</si>
  <si>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</si>
  <si>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</si>
  <si>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</si>
  <si>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</si>
  <si>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</si>
  <si>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</si>
  <si>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</si>
  <si>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</si>
  <si>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</si>
  <si>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</si>
  <si>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</si>
  <si>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</si>
  <si>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</si>
  <si>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</si>
  <si>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</si>
  <si>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</si>
  <si>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</si>
  <si>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</si>
  <si>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</si>
  <si>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</si>
  <si>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</si>
  <si>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</si>
  <si>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</si>
  <si>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</si>
  <si>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</si>
  <si>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</si>
  <si>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</si>
  <si>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</si>
  <si>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</si>
  <si>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</si>
  <si>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</si>
  <si>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</si>
  <si>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</si>
  <si>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</si>
  <si>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</si>
  <si>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</si>
  <si>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</si>
  <si>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</si>
  <si>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</si>
  <si>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</si>
  <si>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</si>
  <si>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</si>
  <si>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</si>
  <si>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</si>
  <si>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</si>
  <si>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</si>
  <si>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</si>
  <si>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</si>
  <si>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</si>
  <si>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</si>
  <si>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</si>
  <si>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</si>
  <si>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</si>
  <si>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</si>
  <si>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</si>
  <si>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</si>
  <si>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</si>
  <si>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</si>
  <si>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</si>
  <si>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</si>
  <si>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</si>
  <si>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</si>
  <si>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</si>
  <si>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</si>
  <si>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</si>
  <si>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</si>
  <si>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</si>
  <si>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</si>
  <si>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</si>
  <si>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</si>
  <si>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</si>
  <si>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</si>
  <si>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</si>
  <si>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</si>
  <si>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</si>
  <si>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</si>
  <si>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</si>
  <si>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</si>
  <si>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</si>
  <si>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</si>
  <si>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</si>
  <si>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</si>
  <si>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</si>
  <si>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</si>
  <si>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</si>
  <si>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</si>
  <si>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</si>
  <si>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</si>
  <si>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</si>
  <si>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</si>
  <si>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</si>
  <si>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</si>
  <si>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</si>
  <si>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</si>
  <si>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</si>
  <si>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</si>
  <si>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</si>
  <si>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</si>
  <si>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</si>
  <si>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</si>
  <si>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</si>
  <si>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</si>
  <si>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</si>
  <si>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</si>
  <si>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</si>
  <si>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</si>
  <si>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</si>
  <si>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</si>
  <si>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</si>
  <si>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</si>
  <si>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</si>
  <si>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</si>
  <si>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</si>
  <si>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</si>
  <si>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</si>
  <si>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</si>
  <si>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</si>
  <si>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</si>
  <si>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</si>
  <si>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</si>
  <si>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</si>
  <si>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</si>
  <si>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</si>
  <si>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</si>
  <si>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</si>
  <si>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</si>
  <si>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</si>
  <si>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</si>
  <si>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</si>
  <si>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</si>
  <si>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</si>
  <si>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</si>
  <si>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</si>
  <si>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</si>
  <si>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</si>
  <si>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</si>
  <si>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</si>
  <si>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</si>
  <si>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</si>
  <si>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</si>
  <si>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</si>
  <si>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</si>
  <si>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</si>
  <si>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</si>
  <si>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</si>
  <si>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</si>
  <si>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</si>
  <si>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</si>
  <si>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</si>
  <si>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</si>
  <si>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</si>
  <si>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</si>
  <si>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</si>
  <si>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</si>
  <si>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</si>
  <si>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</si>
  <si>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</si>
  <si>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</si>
  <si>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</si>
  <si>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</si>
  <si>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</si>
  <si>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</si>
  <si>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</si>
  <si>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</si>
  <si>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</si>
  <si>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</si>
  <si>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</si>
  <si>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</si>
  <si>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</si>
  <si>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</si>
  <si>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</si>
  <si>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</si>
  <si>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</si>
  <si>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</si>
  <si>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</si>
  <si>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</si>
  <si>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</si>
  <si>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</si>
  <si>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</si>
  <si>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</si>
  <si>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</si>
  <si>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</si>
  <si>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</si>
  <si>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</si>
  <si>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</si>
  <si>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</si>
  <si>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</si>
  <si>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</si>
  <si>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</si>
  <si>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</si>
  <si>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</si>
  <si>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</si>
  <si>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</si>
  <si>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</si>
  <si>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</si>
  <si>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</si>
  <si>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</si>
  <si>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</si>
  <si>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</si>
  <si>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</si>
  <si>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</si>
  <si>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</si>
  <si>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</si>
  <si>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</si>
  <si>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</si>
  <si>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</si>
  <si>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</si>
  <si>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</si>
  <si>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</si>
  <si>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</si>
  <si>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</si>
  <si>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</si>
  <si>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</si>
  <si>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</si>
  <si>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</si>
  <si>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</si>
  <si>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</si>
  <si>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</si>
  <si>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</si>
  <si>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</si>
  <si>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</si>
  <si>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</si>
  <si>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</si>
  <si>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</si>
  <si>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</si>
  <si>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</si>
  <si>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</si>
  <si>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</si>
  <si>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</si>
  <si>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</si>
  <si>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</si>
  <si>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</si>
  <si>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</si>
  <si>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</si>
  <si>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</si>
  <si>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</si>
  <si>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</si>
  <si>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</si>
  <si>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</si>
  <si>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</si>
  <si>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</si>
  <si>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</si>
  <si>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</si>
  <si>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</si>
  <si>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</si>
  <si>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</si>
  <si>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</si>
  <si>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</si>
  <si>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</si>
  <si>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</si>
  <si>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</si>
  <si>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</si>
  <si>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</si>
  <si>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</si>
  <si>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</si>
  <si>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</si>
  <si>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</si>
  <si>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</si>
  <si>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</si>
  <si>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</si>
  <si>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</si>
  <si>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</si>
  <si>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</si>
  <si>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</si>
  <si>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</si>
  <si>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</si>
  <si>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</si>
  <si>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</si>
  <si>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</si>
  <si>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</si>
  <si>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</si>
  <si>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</si>
  <si>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</si>
  <si>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</si>
  <si>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</si>
  <si>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</si>
  <si>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</si>
  <si>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</si>
  <si>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</si>
  <si>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</si>
  <si>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</si>
  <si>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</si>
  <si>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</si>
  <si>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</si>
  <si>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</si>
  <si>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</si>
  <si>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</si>
  <si>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</si>
  <si>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</si>
  <si>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</si>
  <si>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</si>
  <si>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</si>
  <si>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</si>
  <si>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</si>
  <si>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</si>
  <si>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</si>
  <si>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</si>
  <si>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</si>
  <si>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</si>
  <si>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</si>
  <si>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</si>
  <si>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</si>
  <si>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</si>
  <si>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</si>
  <si>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</si>
  <si>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</si>
  <si>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</si>
  <si>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</si>
  <si>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</si>
  <si>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</si>
  <si>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</si>
  <si>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</si>
  <si>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</si>
  <si>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</si>
  <si>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</si>
  <si>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</si>
  <si>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</si>
  <si>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</si>
  <si>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</si>
  <si>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</si>
  <si>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</si>
  <si>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</si>
  <si>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</si>
  <si>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</si>
  <si>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</si>
  <si>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</si>
  <si>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</si>
  <si>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</si>
  <si>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</si>
  <si>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</si>
  <si>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</si>
  <si>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</si>
  <si>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</si>
  <si>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</si>
  <si>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</si>
  <si>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</si>
  <si>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</si>
  <si>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</si>
  <si>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</si>
  <si>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</si>
  <si>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</si>
  <si>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</si>
  <si>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</si>
  <si>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</si>
  <si>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</si>
  <si>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</si>
  <si>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</si>
  <si>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</si>
  <si>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</si>
  <si>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</si>
  <si>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</si>
  <si>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</si>
  <si>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</si>
  <si>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</si>
  <si>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</si>
  <si>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</si>
  <si>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</si>
  <si>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</si>
  <si>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</si>
  <si>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</si>
  <si>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</si>
  <si>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</si>
  <si>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</si>
  <si>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</si>
  <si>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</si>
  <si>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</si>
  <si>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</si>
  <si>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</si>
  <si>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</si>
  <si>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</si>
  <si>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</si>
  <si>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</si>
  <si>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</si>
  <si>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</si>
  <si>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</si>
  <si>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</si>
  <si>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</si>
  <si>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</si>
  <si>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</si>
  <si>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</si>
  <si>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</si>
  <si>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</si>
  <si>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</si>
  <si>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</si>
  <si>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</si>
  <si>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</si>
  <si>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</si>
  <si>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</si>
  <si>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</si>
  <si>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</si>
  <si>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</si>
  <si>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</si>
  <si>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</si>
  <si>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</si>
  <si>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</si>
  <si>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</si>
  <si>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</si>
  <si>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</si>
  <si>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</si>
  <si>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</si>
  <si>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</si>
  <si>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</si>
  <si>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</si>
  <si>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</si>
  <si>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</si>
  <si>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</si>
  <si>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</si>
  <si>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</si>
  <si>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</si>
  <si>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</si>
  <si>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</si>
  <si>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</si>
  <si>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</si>
  <si>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</si>
  <si>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</si>
  <si>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</si>
  <si>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</si>
  <si>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</si>
  <si>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</si>
  <si>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</si>
  <si>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</si>
  <si>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</si>
  <si>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</si>
  <si>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</si>
  <si>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</si>
  <si>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</si>
  <si>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</si>
  <si>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</si>
  <si>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</si>
  <si>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</si>
  <si>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</si>
  <si>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</si>
  <si>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</si>
  <si>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</si>
  <si>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</si>
  <si>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</si>
  <si>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</si>
  <si>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</si>
  <si>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</si>
  <si>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</si>
  <si>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</si>
  <si>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</si>
  <si>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</si>
  <si>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</si>
  <si>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</si>
  <si>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</si>
  <si>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</si>
  <si>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</si>
  <si>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</si>
  <si>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</si>
  <si>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</si>
  <si>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</si>
  <si>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</si>
  <si>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</si>
  <si>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</si>
  <si>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</si>
  <si>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</si>
  <si>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</si>
  <si>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</si>
  <si>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</si>
  <si>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</si>
  <si>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</si>
  <si>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</si>
  <si>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</si>
  <si>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</si>
  <si>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</si>
  <si>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</si>
  <si>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</si>
  <si>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</si>
  <si>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</si>
  <si>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</si>
  <si>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</si>
  <si>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</si>
  <si>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</si>
  <si>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</si>
  <si>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</si>
  <si>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</si>
  <si>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</si>
  <si>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</si>
  <si>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</si>
  <si>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</si>
  <si>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</si>
  <si>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</si>
  <si>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</si>
  <si>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</si>
  <si>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</si>
  <si>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</si>
  <si>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</si>
  <si>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</si>
  <si>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</si>
  <si>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</si>
  <si>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</si>
  <si>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</si>
  <si>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</si>
  <si>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</si>
  <si>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</si>
  <si>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</si>
  <si>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</si>
  <si>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</si>
  <si>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</si>
  <si>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</si>
  <si>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</si>
  <si>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</si>
  <si>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</si>
  <si>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</si>
  <si>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</si>
  <si>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</si>
  <si>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</si>
  <si>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</si>
  <si>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</si>
  <si>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</si>
  <si>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</si>
  <si>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</si>
  <si>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</si>
  <si>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</si>
  <si>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</si>
  <si>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</si>
  <si>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</si>
  <si>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</si>
  <si>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</si>
  <si>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</si>
  <si>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</si>
  <si>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</si>
  <si>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</si>
  <si>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</si>
  <si>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</si>
  <si>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</si>
  <si>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</si>
  <si>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</si>
  <si>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</si>
  <si>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</si>
  <si>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</si>
  <si>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</si>
  <si>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</si>
  <si>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</si>
  <si>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</si>
  <si>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</si>
  <si>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</si>
  <si>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</si>
  <si>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</si>
  <si>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</si>
  <si>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</si>
  <si>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</si>
  <si>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</si>
  <si>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</si>
  <si>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</si>
  <si>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</si>
  <si>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</si>
  <si>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</si>
  <si>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</si>
  <si>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</si>
  <si>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</si>
  <si>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</si>
  <si>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</si>
  <si>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</si>
  <si>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</si>
  <si>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</si>
  <si>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</si>
  <si>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</si>
  <si>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</si>
  <si>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</si>
  <si>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</si>
  <si>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</si>
  <si>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</si>
  <si>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</si>
  <si>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</si>
  <si>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</si>
  <si>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</si>
  <si>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</si>
  <si>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</si>
  <si>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</si>
  <si>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</si>
  <si>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</si>
  <si>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</si>
  <si>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</si>
  <si>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</si>
  <si>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</si>
  <si>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</si>
  <si>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</si>
  <si>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</si>
  <si>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</si>
  <si>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</si>
  <si>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</si>
  <si>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</si>
  <si>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</si>
  <si>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</si>
  <si>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</si>
  <si>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</si>
  <si>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</si>
  <si>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</si>
  <si>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</si>
  <si>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</si>
  <si>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</si>
  <si>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</si>
  <si>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</si>
  <si>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</si>
  <si>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</si>
  <si>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</si>
  <si>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</si>
  <si>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</si>
  <si>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</si>
  <si>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</si>
  <si>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</si>
  <si>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</si>
  <si>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</si>
  <si>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</si>
  <si>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</si>
  <si>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</si>
  <si>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</si>
  <si>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</si>
  <si>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</si>
  <si>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</si>
  <si>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</si>
  <si>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</si>
  <si>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</si>
  <si>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</si>
  <si>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</si>
  <si>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</si>
  <si>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</si>
  <si>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</si>
  <si>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</si>
  <si>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</si>
  <si>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</si>
  <si>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</si>
  <si>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</si>
  <si>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</si>
  <si>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</si>
  <si>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</si>
  <si>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</si>
  <si>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</si>
  <si>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</si>
  <si>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</si>
  <si>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</si>
  <si>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</si>
  <si>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</si>
  <si>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</si>
  <si>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</si>
  <si>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</si>
  <si>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</si>
  <si>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</si>
  <si>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</si>
  <si>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</si>
  <si>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</si>
  <si>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</si>
  <si>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</si>
  <si>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</si>
  <si>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</si>
  <si>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</si>
  <si>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</si>
  <si>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</si>
  <si>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</si>
  <si>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</si>
  <si>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</si>
  <si>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</si>
  <si>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</si>
  <si>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</si>
  <si>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</si>
  <si>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</si>
  <si>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</si>
  <si>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</si>
  <si>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</si>
  <si>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</si>
  <si>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</si>
  <si>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</si>
  <si>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</si>
  <si>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</si>
  <si>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</si>
  <si>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</si>
  <si>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</si>
  <si>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</si>
  <si>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</si>
  <si>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</si>
  <si>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</si>
  <si>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</si>
  <si>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</si>
  <si>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</si>
  <si>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</si>
  <si>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</si>
  <si>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</si>
  <si>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</si>
  <si>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</si>
  <si>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</si>
  <si>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</si>
  <si>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</si>
  <si>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</si>
  <si>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</si>
  <si>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</si>
  <si>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</si>
  <si>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</si>
  <si>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</si>
  <si>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</si>
  <si>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</si>
  <si>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</si>
  <si>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</si>
  <si>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</si>
  <si>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</si>
  <si>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</si>
  <si>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</si>
  <si>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</si>
  <si>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</si>
  <si>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</si>
  <si>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</si>
  <si>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</si>
  <si>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</si>
  <si>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</si>
  <si>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</si>
  <si>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</si>
  <si>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</si>
  <si>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</si>
  <si>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</si>
  <si>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</si>
  <si>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</si>
  <si>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</si>
  <si>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</si>
  <si>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</si>
  <si>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</si>
  <si>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</si>
  <si>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</si>
  <si>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</si>
  <si>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</si>
  <si>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</si>
  <si>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</si>
  <si>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</si>
  <si>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</si>
  <si>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</si>
  <si>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</si>
  <si>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</si>
  <si>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</si>
  <si>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</si>
  <si>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</si>
  <si>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</si>
  <si>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</si>
  <si>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</si>
  <si>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</si>
  <si>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</si>
  <si>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</si>
  <si>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</si>
  <si>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</si>
  <si>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</si>
  <si>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</si>
  <si>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</si>
  <si>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</si>
  <si>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</si>
  <si>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</si>
  <si>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</si>
  <si>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</si>
  <si>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</si>
  <si>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</si>
  <si>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</si>
  <si>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</si>
  <si>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</si>
  <si>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</si>
  <si>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</si>
  <si>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</si>
  <si>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</si>
  <si>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</si>
  <si>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</si>
  <si>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</si>
  <si>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</si>
  <si>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</si>
  <si>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</si>
  <si>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</si>
  <si>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</si>
  <si>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</si>
  <si>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</si>
  <si>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</si>
  <si>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</si>
  <si>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</si>
  <si>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</si>
  <si>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</si>
  <si>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</si>
  <si>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</si>
  <si>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</si>
  <si>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</si>
  <si>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</si>
  <si>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</si>
  <si>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</si>
  <si>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</si>
  <si>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</si>
  <si>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</si>
  <si>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</si>
  <si>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</si>
  <si>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</si>
  <si>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</si>
  <si>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</si>
  <si>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</si>
  <si>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</si>
  <si>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</si>
  <si>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</si>
  <si>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</si>
  <si>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</si>
  <si>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</si>
  <si>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</si>
  <si>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</si>
  <si>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</si>
  <si>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</si>
  <si>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</si>
  <si>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</si>
  <si>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</si>
  <si>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</si>
  <si>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</si>
  <si>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</si>
  <si>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</si>
  <si>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</si>
  <si>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</si>
  <si>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</si>
  <si>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</si>
  <si>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</si>
  <si>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</si>
  <si>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</si>
  <si>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</si>
  <si>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</si>
  <si>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</si>
  <si>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</si>
  <si>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</si>
  <si>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</si>
  <si>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</si>
  <si>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</si>
  <si>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</si>
  <si>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</si>
  <si>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</si>
  <si>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</si>
  <si>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</si>
  <si>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</si>
  <si>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</si>
  <si>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</si>
  <si>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</si>
  <si>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</si>
  <si>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</si>
  <si>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</si>
  <si>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</si>
  <si>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</si>
  <si>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</si>
  <si>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</si>
  <si>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</si>
  <si>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</si>
  <si>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</si>
  <si>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</si>
  <si>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</si>
  <si>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</si>
  <si>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</si>
  <si>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</si>
  <si>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</si>
  <si>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</si>
  <si>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</si>
  <si>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</si>
  <si>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</si>
  <si>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</si>
  <si>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</si>
  <si>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</si>
  <si>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</si>
  <si>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</si>
  <si>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</si>
  <si>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</si>
  <si>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</si>
  <si>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</si>
  <si>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</si>
  <si>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</si>
  <si>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</si>
  <si>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</si>
  <si>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</si>
  <si>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</si>
  <si>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</si>
  <si>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</si>
  <si>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</si>
  <si>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</si>
  <si>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</si>
  <si>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</si>
  <si>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</si>
  <si>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</si>
  <si>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</si>
  <si>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</si>
  <si>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</si>
  <si>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</si>
  <si>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</si>
  <si>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</si>
  <si>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</si>
  <si>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</si>
  <si>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</si>
  <si>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</si>
  <si>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</si>
  <si>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</si>
  <si>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</si>
  <si>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</si>
  <si>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</si>
  <si>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</si>
  <si>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</si>
  <si>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</si>
  <si>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</si>
  <si>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</si>
  <si>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</si>
  <si>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</si>
  <si>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</si>
  <si>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</si>
  <si>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</si>
  <si>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</si>
  <si>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</si>
  <si>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</si>
  <si>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</si>
  <si>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</si>
  <si>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</si>
  <si>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</si>
  <si>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</si>
  <si>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</si>
  <si>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</si>
  <si>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</si>
  <si>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</si>
  <si>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</si>
  <si>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</si>
  <si>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</si>
  <si>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</si>
  <si>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</si>
  <si>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</si>
  <si>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</si>
  <si>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</si>
  <si>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</si>
  <si>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</si>
  <si>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</si>
  <si>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</si>
  <si>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</si>
  <si>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</si>
  <si>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</si>
  <si>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</si>
  <si>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</si>
  <si>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</si>
  <si>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</si>
  <si>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</si>
  <si>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</si>
  <si>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</si>
  <si>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</si>
  <si>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</si>
  <si>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</si>
  <si>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</si>
  <si>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</si>
  <si>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</si>
  <si>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</si>
  <si>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</si>
  <si>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</si>
  <si>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</si>
  <si>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</si>
  <si>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</si>
  <si>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</si>
  <si>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</si>
  <si>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</si>
  <si>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</si>
  <si>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</si>
  <si>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</si>
  <si>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</si>
  <si>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</si>
  <si>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</si>
  <si>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</si>
  <si>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</si>
  <si>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</si>
  <si>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</si>
  <si>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</si>
  <si>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</si>
  <si>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</si>
  <si>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</si>
  <si>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</si>
  <si>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</si>
  <si>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</si>
  <si>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</si>
  <si>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</si>
  <si>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</si>
  <si>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</si>
  <si>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</si>
  <si>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</si>
  <si>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</si>
  <si>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</si>
  <si>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</si>
  <si>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</si>
  <si>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</si>
  <si>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</si>
  <si>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</si>
  <si>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</si>
  <si>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</si>
  <si>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</si>
  <si>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</si>
  <si>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</si>
  <si>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</si>
  <si>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</si>
  <si>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</si>
  <si>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</si>
  <si>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</si>
  <si>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</si>
  <si>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</si>
  <si>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</si>
  <si>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</si>
  <si>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</si>
  <si>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</si>
  <si>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</si>
  <si>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</si>
  <si>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</si>
  <si>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</si>
  <si>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</si>
  <si>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</si>
  <si>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</si>
  <si>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</si>
  <si>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</si>
  <si>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</si>
  <si>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</si>
  <si>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</si>
  <si>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</si>
  <si>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</si>
  <si>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</si>
  <si>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</si>
  <si>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</si>
  <si>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</si>
  <si>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</si>
  <si>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</si>
  <si>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</si>
  <si>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</si>
  <si>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</si>
  <si>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</si>
  <si>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</si>
  <si>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</si>
  <si>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</si>
  <si>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</si>
  <si>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</si>
  <si>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</si>
  <si>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</si>
  <si>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</si>
  <si>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</si>
  <si>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</si>
  <si>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</si>
  <si>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</si>
  <si>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</si>
  <si>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</si>
  <si>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</si>
  <si>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</si>
  <si>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</si>
  <si>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</si>
  <si>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</si>
  <si>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</si>
  <si>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</si>
  <si>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</si>
  <si>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</si>
  <si>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</si>
  <si>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</si>
  <si>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</si>
  <si>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</si>
  <si>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</si>
  <si>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</si>
  <si>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</si>
  <si>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</si>
  <si>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</si>
  <si>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</si>
  <si>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</si>
  <si>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</si>
  <si>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</si>
  <si>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</si>
  <si>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</si>
  <si>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</si>
  <si>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</si>
  <si>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</si>
  <si>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</si>
  <si>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</si>
  <si>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</si>
  <si>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</si>
  <si>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</si>
  <si>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</si>
  <si>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</si>
  <si>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</si>
  <si>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</si>
  <si>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</si>
  <si>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</si>
  <si>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</si>
  <si>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</si>
  <si>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</si>
  <si>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</si>
  <si>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</si>
  <si>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</si>
  <si>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</si>
  <si>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</si>
  <si>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</si>
  <si>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</si>
  <si>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</si>
  <si>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</si>
  <si>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</si>
  <si>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</si>
  <si>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</si>
  <si>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</si>
  <si>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</si>
  <si>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</si>
  <si>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</si>
  <si>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</si>
  <si>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</si>
  <si>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</si>
  <si>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</si>
  <si>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</si>
  <si>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</si>
  <si>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</si>
  <si>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</si>
  <si>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</si>
  <si>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</si>
  <si>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</si>
  <si>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</si>
  <si>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</si>
  <si>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</si>
  <si>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</si>
  <si>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</si>
  <si>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</si>
  <si>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</si>
  <si>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</si>
  <si>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</si>
  <si>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</si>
  <si>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</si>
  <si>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</si>
  <si>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</si>
  <si>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</si>
  <si>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</si>
  <si>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</si>
  <si>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</si>
  <si>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</si>
  <si>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</si>
  <si>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</si>
  <si>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</si>
  <si>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</si>
  <si>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</si>
  <si>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</si>
  <si>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</si>
  <si>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</si>
  <si>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</si>
  <si>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</si>
  <si>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</si>
  <si>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</si>
  <si>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</si>
  <si>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</si>
  <si>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</si>
  <si>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</si>
  <si>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</si>
  <si>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</si>
  <si>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</si>
  <si>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</si>
  <si>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</si>
  <si>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</si>
  <si>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</si>
  <si>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</si>
  <si>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</si>
  <si>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</si>
  <si>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</si>
  <si>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</si>
  <si>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</si>
  <si>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</si>
  <si>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</si>
  <si>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</si>
  <si>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</si>
  <si>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</si>
  <si>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</si>
  <si>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</si>
  <si>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</si>
  <si>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</si>
  <si>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</si>
  <si>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</si>
  <si>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</si>
  <si>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</si>
  <si>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</si>
  <si>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</si>
  <si>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</si>
  <si>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</si>
  <si>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</si>
  <si>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</si>
  <si>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</si>
  <si>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</si>
  <si>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</si>
  <si>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</si>
  <si>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</si>
  <si>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</si>
  <si>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</si>
  <si>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</si>
  <si>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</si>
  <si>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</si>
  <si>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</si>
  <si>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</si>
  <si>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</si>
  <si>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</si>
  <si>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</si>
  <si>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</si>
  <si>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</si>
  <si>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</si>
  <si>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</si>
  <si>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</si>
  <si>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</si>
  <si>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</si>
  <si>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</si>
  <si>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</si>
  <si>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</si>
  <si>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</si>
  <si>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</si>
  <si>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</si>
  <si>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</si>
  <si>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</si>
  <si>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</si>
  <si>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</si>
  <si>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</si>
  <si>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</si>
  <si>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</si>
  <si>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</si>
  <si>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</si>
  <si>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</si>
  <si>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</si>
  <si>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</si>
  <si>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</si>
  <si>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</si>
  <si>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</si>
  <si>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</si>
  <si>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</si>
  <si>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</si>
  <si>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</si>
  <si>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</si>
  <si>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</si>
  <si>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</si>
  <si>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</si>
  <si>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</si>
  <si>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</si>
  <si>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</si>
  <si>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</si>
  <si>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</si>
  <si>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</si>
  <si>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</si>
  <si>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</si>
  <si>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</si>
  <si>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</si>
  <si>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</si>
  <si>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</si>
  <si>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</si>
  <si>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</si>
  <si>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</si>
  <si>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</si>
  <si>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</si>
  <si>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</si>
  <si>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</si>
  <si>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</si>
  <si>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</si>
  <si>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</si>
  <si>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</si>
  <si>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</si>
  <si>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</si>
  <si>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</si>
  <si>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</si>
  <si>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</si>
  <si>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</si>
  <si>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</si>
  <si>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</si>
  <si>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</si>
  <si>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</si>
  <si>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</si>
  <si>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</si>
  <si>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</si>
  <si>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</si>
  <si>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</si>
  <si>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</si>
  <si>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</si>
  <si>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</si>
  <si>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</si>
  <si>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</si>
  <si>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</si>
  <si>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</si>
  <si>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</si>
  <si>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</si>
  <si>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</si>
  <si>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</si>
  <si>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</si>
  <si>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</si>
  <si>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</si>
  <si>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</si>
  <si>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</si>
  <si>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</si>
  <si>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</si>
  <si>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</si>
  <si>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</si>
  <si>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</si>
  <si>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</si>
  <si>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</si>
  <si>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</si>
  <si>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</si>
  <si>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</si>
  <si>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</si>
  <si>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</si>
  <si>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</si>
  <si>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</si>
  <si>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</si>
  <si>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</si>
  <si>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</si>
  <si>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</si>
  <si>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</si>
  <si>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</si>
  <si>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</si>
  <si>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</si>
  <si>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</si>
  <si>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</si>
  <si>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</si>
  <si>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</si>
  <si>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</si>
  <si>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</si>
  <si>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</si>
  <si>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</si>
  <si>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</si>
  <si>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</si>
  <si>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</si>
  <si>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</si>
  <si>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</si>
  <si>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</si>
  <si>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</si>
  <si>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</si>
  <si>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</si>
  <si>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</si>
  <si>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</si>
  <si>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</si>
  <si>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</si>
  <si>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</si>
  <si>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</si>
  <si>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</si>
  <si>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</si>
  <si>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</si>
  <si>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</si>
  <si>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</si>
  <si>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</si>
  <si>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</si>
  <si>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</si>
  <si>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</si>
  <si>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</si>
  <si>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</si>
  <si>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</si>
  <si>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</si>
  <si>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</si>
  <si>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</si>
  <si>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</si>
  <si>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</si>
  <si>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</si>
  <si>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</si>
  <si>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</si>
  <si>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</si>
  <si>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</si>
  <si>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</si>
  <si>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</si>
  <si>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</si>
  <si>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</si>
  <si>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</si>
  <si>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</si>
  <si>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</si>
  <si>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</si>
  <si>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</si>
  <si>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</si>
  <si>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</si>
  <si>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</si>
  <si>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</si>
  <si>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</si>
  <si>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</si>
  <si>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</si>
  <si>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</si>
  <si>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</si>
  <si>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</si>
  <si>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</si>
  <si>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</si>
  <si>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</si>
  <si>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</si>
  <si>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</si>
  <si>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</si>
  <si>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</si>
  <si>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</si>
  <si>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</si>
  <si>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</si>
  <si>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</si>
  <si>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</si>
  <si>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</si>
  <si>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</si>
  <si>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</si>
  <si>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</si>
  <si>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</si>
  <si>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</si>
  <si>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</si>
  <si>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</si>
  <si>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</si>
  <si>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</si>
  <si>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</si>
  <si>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</si>
  <si>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</si>
  <si>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</si>
  <si>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</si>
  <si>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</si>
  <si>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</si>
  <si>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</si>
  <si>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</si>
  <si>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</si>
  <si>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</si>
  <si>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</si>
  <si>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</si>
  <si>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</si>
  <si>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</si>
  <si>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</si>
  <si>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</si>
  <si>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</si>
  <si>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</si>
  <si>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</si>
  <si>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</si>
  <si>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</si>
  <si>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</si>
  <si>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</si>
  <si>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</si>
  <si>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</si>
  <si>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</si>
  <si>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</si>
  <si>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</si>
  <si>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</si>
  <si>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</si>
  <si>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</si>
  <si>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</si>
  <si>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</si>
  <si>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</si>
  <si>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</si>
  <si>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</si>
  <si>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</si>
  <si>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</si>
  <si>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</si>
  <si>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</si>
  <si>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</si>
  <si>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</si>
  <si>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</si>
  <si>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</si>
  <si>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</si>
  <si>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</si>
  <si>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</si>
  <si>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</si>
  <si>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</si>
  <si>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</si>
  <si>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</si>
  <si>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</si>
  <si>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</si>
  <si>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</si>
  <si>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</si>
  <si>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</si>
  <si>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</si>
  <si>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</si>
  <si>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</si>
  <si>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</si>
  <si>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</si>
  <si>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</si>
  <si>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</si>
  <si>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</si>
  <si>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</si>
  <si>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</si>
  <si>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</si>
  <si>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</si>
  <si>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</si>
  <si>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</si>
  <si>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</si>
  <si>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</si>
  <si>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</si>
  <si>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</si>
  <si>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</si>
  <si>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</si>
  <si>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</si>
  <si>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</si>
  <si>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</si>
  <si>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</si>
  <si>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</si>
  <si>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</si>
  <si>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</si>
  <si>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</si>
  <si>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</si>
  <si>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</si>
  <si>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</si>
  <si>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</si>
  <si>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</si>
  <si>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</si>
  <si>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</si>
  <si>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</si>
  <si>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</si>
  <si>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</si>
  <si>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</si>
  <si>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</si>
  <si>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</si>
  <si>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</si>
  <si>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</si>
  <si>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</si>
  <si>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</si>
  <si>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</si>
  <si>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</si>
  <si>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</si>
  <si>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</si>
  <si>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</si>
  <si>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</si>
  <si>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</si>
  <si>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</si>
  <si>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</si>
  <si>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</si>
  <si>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</si>
  <si>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</si>
  <si>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</si>
  <si>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</si>
  <si>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</si>
  <si>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</si>
  <si>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</si>
  <si>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</si>
  <si>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</si>
  <si>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</si>
  <si>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</si>
  <si>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</si>
  <si>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</si>
  <si>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</si>
  <si>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</si>
  <si>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</si>
  <si>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</si>
  <si>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</si>
  <si>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</si>
  <si>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</si>
  <si>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</si>
  <si>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</si>
  <si>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</si>
  <si>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</si>
  <si>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</si>
  <si>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</si>
  <si>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</si>
  <si>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</si>
  <si>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</si>
  <si>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</si>
  <si>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</si>
  <si>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</si>
  <si>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</si>
  <si>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</si>
  <si>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</si>
  <si>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</si>
  <si>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</si>
  <si>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</si>
  <si>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</si>
  <si>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</si>
  <si>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</si>
  <si>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</si>
  <si>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</si>
  <si>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</si>
  <si>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</si>
  <si>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</si>
  <si>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</si>
  <si>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</si>
  <si>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</si>
  <si>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</si>
  <si>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</si>
  <si>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</si>
  <si>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</si>
  <si>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</si>
  <si>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</si>
  <si>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</si>
  <si>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</si>
  <si>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</si>
  <si>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</si>
  <si>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</si>
  <si>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</si>
  <si>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</si>
  <si>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</si>
  <si>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</si>
  <si>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</si>
  <si>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</si>
  <si>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</si>
  <si>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</si>
  <si>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</si>
  <si>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</si>
  <si>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</si>
  <si>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</si>
  <si>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</si>
  <si>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</si>
  <si>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</si>
  <si>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</si>
  <si>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</si>
  <si>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</si>
  <si>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</si>
  <si>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</si>
  <si>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</si>
  <si>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</si>
  <si>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</si>
  <si>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</si>
  <si>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</si>
  <si>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</si>
  <si>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</si>
  <si>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</si>
  <si>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</si>
  <si>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</si>
  <si>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</si>
  <si>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</si>
  <si>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</si>
  <si>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</si>
  <si>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</si>
  <si>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</si>
  <si>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</si>
  <si>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</si>
  <si>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</si>
  <si>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</si>
  <si>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</si>
  <si>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</si>
  <si>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</si>
  <si>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</si>
  <si>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</si>
  <si>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</si>
  <si>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</si>
  <si>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</si>
  <si>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</si>
  <si>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</si>
  <si>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</si>
  <si>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</si>
  <si>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</si>
  <si>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</si>
  <si>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</si>
  <si>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</si>
  <si>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</si>
  <si>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</si>
  <si>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</si>
  <si>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</si>
  <si>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</si>
  <si>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</si>
  <si>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</si>
  <si>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</si>
  <si>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</si>
  <si>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</si>
  <si>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</si>
  <si>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</si>
  <si>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</si>
  <si>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</si>
  <si>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</si>
  <si>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</si>
  <si>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</si>
  <si>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</si>
  <si>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</si>
  <si>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</si>
  <si>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</si>
  <si>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</si>
  <si>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</si>
  <si>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</si>
  <si>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</si>
  <si>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</si>
  <si>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</si>
  <si>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</si>
  <si>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</si>
  <si>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</si>
  <si>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</si>
  <si>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</si>
  <si>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</si>
  <si>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</si>
  <si>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</si>
  <si>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</si>
  <si>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</si>
  <si>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</si>
  <si>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</si>
  <si>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</si>
  <si>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</si>
  <si>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</si>
  <si>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</si>
  <si>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</si>
  <si>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</si>
  <si>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</si>
  <si>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</si>
  <si>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</si>
  <si>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</si>
  <si>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</si>
  <si>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</si>
  <si>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</si>
  <si>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</si>
  <si>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</si>
  <si>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</si>
  <si>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</si>
  <si>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</si>
  <si>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</si>
  <si>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</si>
  <si>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</si>
  <si>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</si>
  <si>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</si>
  <si>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</si>
  <si>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</si>
  <si>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</si>
  <si>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</si>
  <si>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</si>
  <si>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</si>
  <si>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</si>
  <si>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</si>
  <si>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</si>
  <si>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</si>
  <si>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</si>
  <si>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</si>
  <si>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</si>
  <si>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</si>
  <si>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</si>
  <si>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</si>
  <si>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</si>
  <si>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</si>
  <si>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</si>
  <si>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</si>
  <si>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</si>
  <si>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</si>
  <si>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</si>
  <si>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</si>
  <si>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</si>
  <si>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</si>
  <si>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</si>
  <si>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</si>
  <si>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</si>
  <si>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</si>
  <si>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</si>
  <si>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</si>
  <si>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</si>
  <si>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</si>
  <si>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</si>
  <si>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</si>
  <si>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</si>
  <si>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</si>
  <si>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</si>
  <si>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</si>
  <si>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</si>
  <si>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</si>
  <si>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</si>
  <si>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</si>
  <si>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</si>
  <si>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</si>
  <si>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</si>
  <si>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</si>
  <si>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</si>
  <si>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</si>
  <si>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</si>
  <si>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</si>
  <si>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</si>
  <si>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</si>
  <si>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</si>
  <si>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</si>
  <si>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</si>
  <si>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</si>
  <si>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</si>
  <si>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</si>
  <si>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</si>
  <si>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</si>
  <si>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</si>
  <si>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</si>
  <si>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</si>
  <si>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</si>
  <si>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</si>
  <si>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</si>
  <si>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</si>
  <si>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</si>
  <si>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</si>
  <si>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</si>
  <si>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</si>
  <si>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</si>
  <si>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</si>
  <si>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</si>
  <si>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</si>
  <si>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</si>
  <si>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</si>
  <si>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</si>
  <si>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</si>
  <si>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</si>
  <si>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</si>
  <si>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</si>
  <si>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</si>
  <si>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</si>
  <si>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</si>
  <si>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</si>
  <si>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</si>
  <si>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</si>
  <si>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</si>
  <si>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</si>
  <si>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</si>
  <si>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</si>
  <si>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</si>
  <si>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</si>
  <si>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</si>
  <si>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</si>
  <si>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</si>
  <si>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</si>
  <si>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</si>
  <si>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</si>
  <si>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</si>
  <si>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</si>
  <si>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</si>
  <si>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</si>
  <si>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</si>
  <si>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</si>
  <si>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</si>
  <si>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</si>
  <si>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</si>
  <si>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</si>
  <si>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</si>
  <si>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</si>
  <si>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</si>
  <si>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</si>
  <si>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</si>
  <si>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</si>
  <si>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</si>
  <si>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</si>
  <si>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</si>
  <si>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</si>
  <si>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</si>
  <si>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</si>
  <si>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</si>
  <si>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</si>
  <si>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</si>
  <si>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</si>
  <si>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</si>
  <si>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</si>
  <si>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</si>
  <si>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</si>
  <si>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</si>
  <si>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</si>
  <si>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</si>
  <si>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</si>
  <si>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</si>
  <si>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</si>
  <si>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</si>
  <si>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</si>
  <si>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</si>
  <si>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</si>
  <si>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</si>
  <si>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</si>
  <si>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</si>
  <si>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</si>
  <si>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</si>
  <si>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</si>
  <si>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</si>
  <si>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</si>
  <si>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</si>
  <si>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</si>
  <si>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</si>
  <si>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</si>
  <si>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</si>
  <si>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</si>
  <si>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</si>
  <si>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</si>
  <si>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</si>
  <si>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</si>
  <si>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</si>
  <si>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</si>
  <si>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</si>
  <si>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</si>
  <si>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</si>
  <si>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</si>
  <si>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</si>
  <si>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</si>
  <si>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</si>
  <si>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</si>
  <si>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</si>
  <si>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</si>
  <si>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</si>
  <si>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</si>
  <si>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</si>
  <si>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</si>
  <si>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</si>
  <si>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</si>
  <si>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</si>
  <si>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</si>
  <si>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</si>
  <si>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</si>
  <si>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</si>
  <si>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</si>
  <si>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</si>
  <si>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</si>
  <si>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</si>
  <si>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</si>
  <si>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</si>
  <si>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</si>
  <si>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</si>
  <si>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</si>
  <si>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</si>
  <si>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</si>
  <si>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</si>
  <si>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</si>
  <si>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</si>
  <si>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</si>
  <si>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</si>
  <si>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</si>
  <si>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</si>
  <si>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</si>
  <si>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</si>
  <si>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</si>
  <si>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</si>
  <si>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</si>
  <si>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</si>
  <si>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</si>
  <si>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</si>
  <si>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</si>
  <si>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</si>
  <si>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</si>
  <si>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</si>
  <si>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</si>
  <si>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</si>
  <si>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</si>
  <si>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</si>
  <si>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</si>
  <si>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</si>
  <si>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</si>
  <si>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</si>
  <si>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</si>
  <si>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</si>
  <si>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</si>
  <si>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</si>
  <si>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</si>
  <si>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</si>
  <si>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</si>
  <si>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</si>
  <si>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</si>
  <si>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</si>
  <si>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</si>
  <si>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</si>
  <si>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</si>
  <si>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</si>
  <si>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</si>
  <si>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</si>
  <si>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</si>
  <si>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</si>
  <si>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</si>
  <si>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</si>
  <si>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</si>
  <si>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</si>
  <si>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</si>
  <si>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</si>
  <si>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</si>
  <si>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</si>
  <si>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</si>
  <si>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</si>
  <si>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</si>
  <si>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</si>
  <si>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</si>
  <si>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</si>
  <si>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</si>
  <si>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</si>
  <si>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</si>
  <si>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</si>
  <si>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</si>
  <si>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</si>
  <si>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</si>
  <si>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</si>
  <si>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</si>
  <si>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</si>
  <si>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</si>
  <si>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</si>
  <si>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</si>
  <si>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</si>
  <si>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</si>
  <si>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</si>
  <si>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</si>
  <si>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</si>
  <si>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</si>
  <si>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</si>
  <si>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</si>
  <si>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</si>
  <si>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</si>
  <si>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</si>
  <si>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</si>
  <si>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</si>
  <si>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</si>
  <si>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</si>
  <si>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</si>
  <si>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</si>
  <si>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</si>
  <si>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</si>
  <si>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</si>
  <si>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</si>
  <si>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</si>
  <si>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</si>
  <si>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</si>
  <si>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</si>
  <si>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</si>
  <si>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</si>
  <si>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</si>
  <si>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</si>
  <si>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</si>
  <si>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</si>
  <si>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</si>
  <si>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</si>
  <si>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</si>
  <si>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</si>
  <si>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</si>
  <si>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</si>
  <si>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</si>
  <si>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</si>
  <si>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</si>
  <si>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</si>
  <si>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</si>
  <si>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</si>
  <si>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</si>
  <si>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</si>
  <si>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</si>
  <si>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</si>
  <si>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</si>
  <si>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</si>
  <si>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</si>
  <si>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</si>
  <si>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</si>
  <si>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</si>
  <si>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</si>
  <si>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</si>
  <si>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</si>
  <si>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</si>
  <si>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</si>
  <si>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</si>
  <si>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</si>
  <si>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</si>
  <si>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</si>
  <si>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E-tec Interconnect Asia Ltd. / E-tec Interconnect AG / EMC electro mechanical components GmbH</t>
  </si>
  <si>
    <t>Deningerstrasse 4a, 65510 Idstein</t>
  </si>
  <si>
    <t>Fabian Girolstein</t>
  </si>
  <si>
    <t>f.girolstein@emc.de</t>
  </si>
  <si>
    <t>+496126939580</t>
  </si>
  <si>
    <t>Horst Girolstein</t>
  </si>
  <si>
    <t>h.girolstein@emc.de</t>
  </si>
  <si>
    <t>+496126939520</t>
  </si>
  <si>
    <t>The material of plating surface</t>
  </si>
  <si>
    <t>China/Taiwan made Products</t>
  </si>
  <si>
    <t>Swiss made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</si>
</sst>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8" fontId="6" fillId="0" borderId="0" xfId="480"/>
    <xf numFmtId="0" fontId="118"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girolstein@emc.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girolstein@emc.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baseColWidth="10"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67.5">
      <c r="A47" s="354"/>
      <c r="B47" s="208">
        <v>5.0999999999999996</v>
      </c>
      <c r="C47" s="191" t="s">
        <v>2961</v>
      </c>
      <c r="D47" s="209">
        <v>43070</v>
      </c>
      <c r="E47" s="220" t="s">
        <v>14293</v>
      </c>
      <c r="F47" s="37" t="s">
        <v>14294</v>
      </c>
      <c r="G47" s="34"/>
    </row>
    <row r="48" spans="1:7" ht="56.2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baseColWidth="10"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baseColWidth="10"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baseColWidth="10"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baseColWidth="10"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59" zoomScale="70" zoomScaleNormal="70" zoomScalePageLayoutView="70" workbookViewId="0">
      <selection activeCell="D85" sqref="D85:E8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2" t="str">
        <f ca="1">IF(D9=Q9,OFFSET(L!$C$1,MATCH("Declaration"&amp;ADDRESS(ROW(),COLUMN(),4),L!$A:$A,0)-1,SL,,),"")</f>
        <v/>
      </c>
      <c r="E11" s="423"/>
      <c r="F11" s="423"/>
      <c r="G11" s="423"/>
      <c r="H11" s="423"/>
      <c r="I11" s="423"/>
      <c r="J11" s="42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15426</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15427</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4" t="s">
        <v>15428</v>
      </c>
      <c r="E16" s="415"/>
      <c r="F16" s="415"/>
      <c r="G16" s="415"/>
      <c r="H16" s="415"/>
      <c r="I16" s="415"/>
      <c r="J16" s="41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15429</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15430</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4" t="s">
        <v>15431</v>
      </c>
      <c r="E20" s="415"/>
      <c r="F20" s="415"/>
      <c r="G20" s="415"/>
      <c r="H20" s="415"/>
      <c r="I20" s="415"/>
      <c r="J20" s="41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15432</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43220</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9"/>
      <c r="E23" s="41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0" t="str">
        <f ca="1">OFFSET(L!$C$1,MATCH("Declaration"&amp;ADDRESS(ROW(),COLUMN(),4),L!$A:$A,0)-1,SL,,)</f>
        <v>Answer</v>
      </c>
      <c r="E25" s="420"/>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t="s">
        <v>15433</v>
      </c>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t="s">
        <v>15433</v>
      </c>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t="s">
        <v>15433</v>
      </c>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t="s">
        <v>15433</v>
      </c>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8"/>
      <c r="I37" s="418"/>
      <c r="J37" s="418"/>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564</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7"/>
      <c r="I55" s="417"/>
      <c r="J55" s="417"/>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7" t="str">
        <f>IF(Q69="(*)","Click here to enter smelter names","")</f>
        <v/>
      </c>
      <c r="I61" s="417"/>
      <c r="J61" s="417"/>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1" t="str">
        <f ca="1">OFFSET(L!$C$1,MATCH("Declaration"&amp;ADDRESS(ROW(),COLUMN(),4),L!$A:$A,0)-1,SL,,)</f>
        <v>Answer the Following Questions at a Company Level</v>
      </c>
      <c r="C67" s="431"/>
      <c r="D67" s="431"/>
      <c r="E67" s="431"/>
      <c r="F67" s="431"/>
      <c r="G67" s="431"/>
      <c r="H67" s="431"/>
      <c r="I67" s="431"/>
      <c r="J67" s="43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0" t="str">
        <f ca="1">D25</f>
        <v>Answer</v>
      </c>
      <c r="E68" s="420"/>
      <c r="F68" s="65"/>
      <c r="G68" s="420" t="str">
        <f ca="1">G25</f>
        <v>Comments</v>
      </c>
      <c r="H68" s="420" t="e">
        <f>HLOOKUP(SL,LT,$O68,0)</f>
        <v>#NAME?</v>
      </c>
      <c r="I68" s="42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1"/>
      <c r="H70" s="421"/>
      <c r="I70" s="421"/>
      <c r="J70" s="42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391"/>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8" t="s">
        <v>13591</v>
      </c>
      <c r="E79" s="429"/>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1"/>
      <c r="H80" s="421"/>
      <c r="I80" s="421"/>
      <c r="J80" s="42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0"/>
      <c r="H82" s="430"/>
      <c r="I82" s="430"/>
      <c r="J82" s="43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7" t="str">
        <f>IF(OR($D$8="",$I$3=""),"","Click here to check required fields completion")</f>
        <v/>
      </c>
      <c r="C86" s="427"/>
      <c r="D86" s="427"/>
      <c r="E86" s="427"/>
      <c r="F86" s="427"/>
      <c r="G86" s="427"/>
      <c r="H86" s="427"/>
      <c r="I86" s="427"/>
      <c r="J86" s="42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5" t="str">
        <f ca="1">OFFSET(L!$C$1,MATCH("General"&amp;"Cpy",L!$A:$A,0)-1,SL,,)</f>
        <v>© 2018 Responsible Minerals Initiative. All rights reserved.</v>
      </c>
      <c r="B87" s="426"/>
      <c r="C87" s="426"/>
      <c r="D87" s="426"/>
      <c r="E87" s="426"/>
      <c r="F87" s="426"/>
      <c r="G87" s="426"/>
      <c r="H87" s="426"/>
      <c r="I87" s="426"/>
      <c r="J87" s="42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8939127B-D376-42F7-957F-98AFCE1ABFED}"/>
    <hyperlink ref="D20" r:id="rId4" xr:uid="{9E3F62B2-0F27-40B6-B4CE-0AF9A664919B}"/>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9" sqref="A9"/>
    </sheetView>
  </sheetViews>
  <sheetFormatPr baseColWidth="10"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563</v>
      </c>
    </row>
    <row r="3" spans="1:34" s="25" customFormat="1" ht="274.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102">
      <c r="A5" s="235" t="s">
        <v>834</v>
      </c>
      <c r="B5" s="236" t="str">
        <f ca="1">IF(LEN(A5)=0,"",INDEX('Smelter Look-up'!$A:$A,MATCH($A5,'Smelter Look-up'!$E:$E,0)))</f>
        <v>Gold</v>
      </c>
      <c r="C5" s="242" t="str">
        <f ca="1">IF(LEN(A5)=0,"",INDEX('Smelter Look-up'!$C:$C,MATCH($A5,'Smelter Look-up'!$E:$E,0)))</f>
        <v>The Refinery of Shandong Gold Mining Co., Ltd.</v>
      </c>
      <c r="D5" s="236"/>
      <c r="E5" s="236" t="str">
        <f ca="1">IF(ISERROR($V5),"",OFFSET('Smelter Look-up'!$D$4,$V5-4,0)&amp;"")</f>
        <v>CHINA</v>
      </c>
      <c r="F5" s="236" t="str">
        <f ca="1">IF(ISERROR($V5),"",OFFSET('Smelter Look-up'!$E$4,$V5-4,0))</f>
        <v>CID001916</v>
      </c>
      <c r="G5" s="236" t="str">
        <f ca="1">IF(C5=$X$4,"Enter smelter details", IF(ISERROR($V5),"",OFFSET('Smelter Look-up'!$F$4,$V5-4,0)))</f>
        <v>RMI</v>
      </c>
      <c r="H5" s="237">
        <f ca="1">IF(ISERROR($V5),"",OFFSET('Smelter Look-up'!$G$4,$V5-4,0))</f>
        <v>0</v>
      </c>
      <c r="I5" s="238" t="str">
        <f ca="1">IF(ISERROR($V5),"",OFFSET('Smelter Look-up'!$H$4,$V5-4,0))</f>
        <v>Laizhou</v>
      </c>
      <c r="J5" s="238" t="str">
        <f ca="1">IF(ISERROR($V5),"",OFFSET('Smelter Look-up'!$I$4,$V5-4,0))</f>
        <v>Shandong</v>
      </c>
      <c r="K5" s="240"/>
      <c r="L5" s="240"/>
      <c r="M5" s="240"/>
      <c r="N5" s="240"/>
      <c r="O5" s="240"/>
      <c r="P5" s="239"/>
      <c r="Q5" s="241" t="s">
        <v>15434</v>
      </c>
      <c r="R5" s="236" t="str">
        <f ca="1">IF(ISERROR($V5),"",OFFSET('Smelter Look-up'!$C$4,$V5-4,0)&amp;"")</f>
        <v>The Refinery of Shandong Gold Mining Co., Ltd.</v>
      </c>
      <c r="S5" s="250" t="str">
        <f t="shared" ref="S5:S58" ca="1" si="0">IF(B5="","",IF(ISERROR(MATCH($E5,CL,0)),"Unknown",INDIRECT("'C'!$A$"&amp;MATCH($E5,CL,0)+1)))</f>
        <v>CN</v>
      </c>
      <c r="T5" s="250" t="str">
        <f ca="1">IF(B5="","",IF(ISERROR(MATCH($J5,SorP!$B$1:$B$6230,0)),"",INDIRECT("'SorP'!$A$"&amp;MATCH($J5,SorP!$B$1:$B$6230,0))))</f>
        <v>CN-37</v>
      </c>
      <c r="U5" s="280"/>
      <c r="V5" s="281">
        <f ca="1">IF(C5="",NA(),MATCH($B5&amp;$C5,'Smelter Look-up'!$J:$J,0))</f>
        <v>243</v>
      </c>
      <c r="W5" s="282"/>
      <c r="X5" s="282">
        <f t="shared" ref="X5:X58" ca="1" si="1">IF(AND(C5="Smelter not listed",OR(LEN(D5)=0,LEN(E5)=0)),1,0)</f>
        <v>0</v>
      </c>
      <c r="Y5" s="282"/>
      <c r="Z5" s="282"/>
      <c r="AB5" s="284" t="str">
        <f t="shared" ref="AB5:AB58" ca="1" si="2">B5&amp;C5</f>
        <v>GoldThe Refinery of Shandong Gold Mining Co., Ltd.</v>
      </c>
    </row>
    <row r="6" spans="1:34" s="283" customFormat="1" ht="63.75">
      <c r="A6" s="235" t="s">
        <v>903</v>
      </c>
      <c r="B6" s="236" t="str">
        <f ca="1">IF(LEN(A6)=0,"",INDEX('Smelter Look-up'!$A:$A,MATCH($A6,'Smelter Look-up'!$E:$E,0)))</f>
        <v>Tin</v>
      </c>
      <c r="C6" s="242" t="str">
        <f ca="1">IF(LEN(A6)=0,"",INDEX('Smelter Look-up'!$C:$C,MATCH($A6,'Smelter Look-up'!$E:$E,0)))</f>
        <v>PT Timah (Persero) Tbk Mentok</v>
      </c>
      <c r="D6" s="236"/>
      <c r="E6" s="236" t="str">
        <f ca="1">IF(ISERROR($V6),"",OFFSET('Smelter Look-up'!$D$4,$V6-4,0)&amp;"")</f>
        <v>INDONESIA</v>
      </c>
      <c r="F6" s="236" t="str">
        <f ca="1">IF(ISERROR($V6),"",OFFSET('Smelter Look-up'!$E$4,$V6-4,0))</f>
        <v>CID001482</v>
      </c>
      <c r="G6" s="236" t="str">
        <f ca="1">IF(C6=$X$4,"Enter smelter details", IF(ISERROR($V6),"",OFFSET('Smelter Look-up'!$F$4,$V6-4,0)))</f>
        <v>RMI</v>
      </c>
      <c r="H6" s="237">
        <f ca="1">IF(ISERROR($V6),"",OFFSET('Smelter Look-up'!$G$4,$V6-4,0))</f>
        <v>0</v>
      </c>
      <c r="I6" s="238" t="str">
        <f ca="1">IF(ISERROR($V6),"",OFFSET('Smelter Look-up'!$H$4,$V6-4,0))</f>
        <v>Mentok</v>
      </c>
      <c r="J6" s="238" t="str">
        <f ca="1">IF(ISERROR($V6),"",OFFSET('Smelter Look-up'!$I$4,$V6-4,0))</f>
        <v>Kepulauan Bangka Belitung</v>
      </c>
      <c r="K6" s="240"/>
      <c r="L6" s="240"/>
      <c r="M6" s="240"/>
      <c r="N6" s="240"/>
      <c r="O6" s="240"/>
      <c r="P6" s="239"/>
      <c r="Q6" s="241" t="s">
        <v>15434</v>
      </c>
      <c r="R6" s="236" t="str">
        <f ca="1">IF(ISERROR($V6),"",OFFSET('Smelter Look-up'!$C$4,$V6-4,0)&amp;"")</f>
        <v>PT Timah (Persero) Tbk Mentok</v>
      </c>
      <c r="S6" s="250" t="str">
        <f t="shared" ca="1" si="0"/>
        <v>ID</v>
      </c>
      <c r="T6" s="250" t="str">
        <f ca="1">IF(B6="","",IF(ISERROR(MATCH($J6,SorP!$B$1:$B$6230,0)),"",INDIRECT("'SorP'!$A$"&amp;MATCH($J6,SorP!$B$1:$B$6230,0))))</f>
        <v>ID-BB</v>
      </c>
      <c r="U6" s="280"/>
      <c r="V6" s="281">
        <f ca="1">IF(C6="",NA(),MATCH($B6&amp;$C6,'Smelter Look-up'!$J:$J,0))</f>
        <v>470</v>
      </c>
      <c r="W6" s="282"/>
      <c r="X6" s="282">
        <f t="shared" ca="1" si="1"/>
        <v>0</v>
      </c>
      <c r="Y6" s="282"/>
      <c r="Z6" s="282"/>
      <c r="AB6" s="284" t="str">
        <f t="shared" ca="1" si="2"/>
        <v>TinPT Timah (Persero) Tbk Mentok</v>
      </c>
    </row>
    <row r="7" spans="1:34" s="283" customFormat="1" ht="63.75">
      <c r="A7" s="235" t="s">
        <v>805</v>
      </c>
      <c r="B7" s="236" t="str">
        <f ca="1">IF(LEN(A7)=0,"",INDEX('Smelter Look-up'!$A:$A,MATCH($A7,'Smelter Look-up'!$E:$E,0)))</f>
        <v>Gold</v>
      </c>
      <c r="C7" s="242" t="str">
        <f ca="1">IF(LEN(A7)=0,"",INDEX('Smelter Look-up'!$C:$C,MATCH($A7,'Smelter Look-up'!$E:$E,0)))</f>
        <v>Metalor Technologies S.A.</v>
      </c>
      <c r="D7" s="236"/>
      <c r="E7" s="236" t="str">
        <f ca="1">IF(ISERROR($V7),"",OFFSET('Smelter Look-up'!$D$4,$V7-4,0)&amp;"")</f>
        <v>SWITZERLAND</v>
      </c>
      <c r="F7" s="236" t="str">
        <f ca="1">IF(ISERROR($V7),"",OFFSET('Smelter Look-up'!$E$4,$V7-4,0))</f>
        <v>CID001153</v>
      </c>
      <c r="G7" s="236" t="str">
        <f ca="1">IF(C7=$X$4,"Enter smelter details", IF(ISERROR($V7),"",OFFSET('Smelter Look-up'!$F$4,$V7-4,0)))</f>
        <v>RMI</v>
      </c>
      <c r="H7" s="237">
        <f ca="1">IF(ISERROR($V7),"",OFFSET('Smelter Look-up'!$G$4,$V7-4,0))</f>
        <v>0</v>
      </c>
      <c r="I7" s="238" t="str">
        <f ca="1">IF(ISERROR($V7),"",OFFSET('Smelter Look-up'!$H$4,$V7-4,0))</f>
        <v>Marin</v>
      </c>
      <c r="J7" s="238" t="str">
        <f ca="1">IF(ISERROR($V7),"",OFFSET('Smelter Look-up'!$I$4,$V7-4,0))</f>
        <v>Neuchâtel</v>
      </c>
      <c r="K7" s="240"/>
      <c r="L7" s="240"/>
      <c r="M7" s="240"/>
      <c r="N7" s="240"/>
      <c r="O7" s="240"/>
      <c r="P7" s="239"/>
      <c r="Q7" s="241" t="s">
        <v>15435</v>
      </c>
      <c r="R7" s="236" t="str">
        <f ca="1">IF(ISERROR($V7),"",OFFSET('Smelter Look-up'!$C$4,$V7-4,0)&amp;"")</f>
        <v>Metalor Technologies S.A.</v>
      </c>
      <c r="S7" s="250" t="str">
        <f t="shared" ca="1" si="0"/>
        <v>CH</v>
      </c>
      <c r="T7" s="250" t="str">
        <f ca="1">IF(B7="","",IF(ISERROR(MATCH($J7,SorP!$B$1:$B$6230,0)),"",INDIRECT("'SorP'!$A$"&amp;MATCH($J7,SorP!$B$1:$B$6230,0))))</f>
        <v>CH-NE</v>
      </c>
      <c r="U7" s="280"/>
      <c r="V7" s="281">
        <f ca="1">IF(C7="",NA(),MATCH($B7&amp;$C7,'Smelter Look-up'!$J:$J,0))</f>
        <v>144</v>
      </c>
      <c r="W7" s="282"/>
      <c r="X7" s="282">
        <f t="shared" ca="1" si="1"/>
        <v>0</v>
      </c>
      <c r="Y7" s="282"/>
      <c r="Z7" s="282"/>
      <c r="AB7" s="284" t="str">
        <f t="shared" ca="1" si="2"/>
        <v>GoldMetalor Technologies S.A.</v>
      </c>
    </row>
    <row r="8" spans="1:34" s="283" customFormat="1" ht="25.5">
      <c r="A8" s="235" t="s">
        <v>908</v>
      </c>
      <c r="B8" s="236" t="str">
        <f ca="1">IF(LEN(A8)=0,"",INDEX('Smelter Look-up'!$A:$A,MATCH($A8,'Smelter Look-up'!$E:$E,0)))</f>
        <v>Tin</v>
      </c>
      <c r="C8" s="242" t="str">
        <f ca="1">IF(LEN(A8)=0,"",INDEX('Smelter Look-up'!$C:$C,MATCH($A8,'Smelter Look-up'!$E:$E,0)))</f>
        <v>Thaisarco</v>
      </c>
      <c r="D8" s="236"/>
      <c r="E8" s="236" t="str">
        <f ca="1">IF(ISERROR($V8),"",OFFSET('Smelter Look-up'!$D$4,$V8-4,0)&amp;"")</f>
        <v>THAILAND</v>
      </c>
      <c r="F8" s="236" t="str">
        <f ca="1">IF(ISERROR($V8),"",OFFSET('Smelter Look-up'!$E$4,$V8-4,0))</f>
        <v>CID001898</v>
      </c>
      <c r="G8" s="236" t="str">
        <f ca="1">IF(C8=$X$4,"Enter smelter details", IF(ISERROR($V8),"",OFFSET('Smelter Look-up'!$F$4,$V8-4,0)))</f>
        <v>RMI</v>
      </c>
      <c r="H8" s="237">
        <f ca="1">IF(ISERROR($V8),"",OFFSET('Smelter Look-up'!$G$4,$V8-4,0))</f>
        <v>0</v>
      </c>
      <c r="I8" s="238" t="str">
        <f ca="1">IF(ISERROR($V8),"",OFFSET('Smelter Look-up'!$H$4,$V8-4,0))</f>
        <v>Amphur Muang</v>
      </c>
      <c r="J8" s="238" t="str">
        <f ca="1">IF(ISERROR($V8),"",OFFSET('Smelter Look-up'!$I$4,$V8-4,0))</f>
        <v>Phuket</v>
      </c>
      <c r="K8" s="240"/>
      <c r="L8" s="240"/>
      <c r="M8" s="240"/>
      <c r="N8" s="240"/>
      <c r="O8" s="240"/>
      <c r="P8" s="239"/>
      <c r="Q8" s="241" t="s">
        <v>15435</v>
      </c>
      <c r="R8" s="236" t="str">
        <f ca="1">IF(ISERROR($V8),"",OFFSET('Smelter Look-up'!$C$4,$V8-4,0)&amp;"")</f>
        <v>Thaisarco</v>
      </c>
      <c r="S8" s="250" t="str">
        <f t="shared" ca="1" si="0"/>
        <v>TH</v>
      </c>
      <c r="T8" s="250" t="str">
        <f ca="1">IF(B8="","",IF(ISERROR(MATCH($J8,SorP!$B$1:$B$6230,0)),"",INDIRECT("'SorP'!$A$"&amp;MATCH($J8,SorP!$B$1:$B$6230,0))))</f>
        <v>TH-83</v>
      </c>
      <c r="U8" s="280"/>
      <c r="V8" s="281">
        <f ca="1">IF(C8="",NA(),MATCH($B8&amp;$C8,'Smelter Look-up'!$J:$J,0))</f>
        <v>483</v>
      </c>
      <c r="W8" s="282"/>
      <c r="X8" s="282">
        <f t="shared" ca="1" si="1"/>
        <v>0</v>
      </c>
      <c r="Y8" s="282"/>
      <c r="Z8" s="282"/>
      <c r="AB8" s="284" t="str">
        <f t="shared" ca="1" si="2"/>
        <v>TinThaisarco</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baseColWidth="10"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E-tec Interconnect Asia Ltd. / E-tec Interconnect AG / EMC electro mechanical components GmbH</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Fabian Girolstein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f.girolstein@emc.de</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+496126939580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Horst Girolstein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h.girolstein@emc.de</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+496126939520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43220</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1026</v>
      </c>
      <c r="C4" s="438"/>
      <c r="D4" s="43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baseColWidth="10"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baseColWidth="10"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16.7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5">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84.75">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56.75">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28.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56.2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70.7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0">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7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Fabian Girolstein</cp:lastModifiedBy>
  <cp:lastPrinted>2015-04-21T20:47:43Z</cp:lastPrinted>
  <dcterms:created xsi:type="dcterms:W3CDTF">2010-06-21T21:00:23Z</dcterms:created>
  <dcterms:modified xsi:type="dcterms:W3CDTF">2018-04-30T07:47:51Z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