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N:\05 環境法規聲明書\"/>
    </mc:Choice>
  </mc:AlternateContent>
  <xr:revisionPtr revIDLastSave="0" documentId="13_ncr:1_{96534730-F418-4093-8AE8-375445FD09D6}"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 i="5" l="1"/>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A68" i="2" s="1"/>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120" i="4"/>
  <c r="M120" i="4"/>
  <c r="B102" i="4"/>
  <c r="M102" i="4"/>
  <c r="B66" i="4"/>
  <c r="M66" i="4"/>
  <c r="B54" i="4"/>
  <c r="M54"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7"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G64" i="6" s="1"/>
  <c r="B63" i="6"/>
  <c r="B62" i="6"/>
  <c r="B61" i="6"/>
  <c r="G61" i="6" s="1"/>
  <c r="B59" i="6"/>
  <c r="B58" i="6"/>
  <c r="B57" i="6"/>
  <c r="B56" i="6"/>
  <c r="B55" i="6"/>
  <c r="G55" i="6" s="1"/>
  <c r="B54" i="6"/>
  <c r="B53" i="6"/>
  <c r="B52" i="6"/>
  <c r="B51" i="6"/>
  <c r="G51" i="6" s="1"/>
  <c r="B50" i="6"/>
  <c r="B48" i="6"/>
  <c r="B47" i="6"/>
  <c r="B46" i="6"/>
  <c r="B45" i="6"/>
  <c r="B44" i="6"/>
  <c r="B43" i="6"/>
  <c r="B42" i="6"/>
  <c r="G42" i="6" s="1"/>
  <c r="B41" i="6"/>
  <c r="B40" i="6"/>
  <c r="B39" i="6"/>
  <c r="B37" i="6"/>
  <c r="B36" i="6"/>
  <c r="B35" i="6"/>
  <c r="B34" i="6"/>
  <c r="B33" i="6"/>
  <c r="B32" i="6"/>
  <c r="B31" i="6"/>
  <c r="B30" i="6"/>
  <c r="B29" i="6"/>
  <c r="G29" i="6" s="1"/>
  <c r="B28" i="6"/>
  <c r="B26" i="6"/>
  <c r="B25" i="6"/>
  <c r="B24" i="6"/>
  <c r="B23" i="6"/>
  <c r="B22" i="6"/>
  <c r="B21" i="6"/>
  <c r="B20" i="6"/>
  <c r="G20" i="6" s="1"/>
  <c r="H20" i="6" s="1"/>
  <c r="D20" i="6" s="1"/>
  <c r="B19" i="6"/>
  <c r="B18" i="6"/>
  <c r="B17" i="6"/>
  <c r="B15" i="6"/>
  <c r="G15" i="6" s="1"/>
  <c r="H15" i="6" s="1"/>
  <c r="D15" i="6" s="1"/>
  <c r="B13" i="6"/>
  <c r="B12" i="6"/>
  <c r="B11" i="6"/>
  <c r="B10" i="6"/>
  <c r="B9" i="6"/>
  <c r="B6" i="6"/>
  <c r="B4" i="6"/>
  <c r="A98" i="6"/>
  <c r="B114" i="4"/>
  <c r="A93" i="6" s="1"/>
  <c r="A83" i="6"/>
  <c r="A50" i="6"/>
  <c r="A39"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AA13" i="4" a="1"/>
  <c r="AA13" i="4"/>
  <c r="S43" i="4"/>
  <c r="S42" i="4"/>
  <c r="T43" i="4"/>
  <c r="U43" i="4" s="1"/>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7" i="5" s="1"/>
  <c r="J75" i="6"/>
  <c r="J73" i="6"/>
  <c r="C4" i="5"/>
  <c r="D4" i="5"/>
  <c r="E4" i="5"/>
  <c r="F39" i="6"/>
  <c r="F50" i="6" s="1"/>
  <c r="F28" i="6"/>
  <c r="F17" i="6"/>
  <c r="F98" i="6"/>
  <c r="C123" i="6"/>
  <c r="C122" i="6"/>
  <c r="C121" i="6"/>
  <c r="C120" i="6"/>
  <c r="G103" i="6"/>
  <c r="G102" i="6"/>
  <c r="G101" i="6"/>
  <c r="G100" i="6"/>
  <c r="G88" i="6"/>
  <c r="G87" i="6"/>
  <c r="G86" i="6"/>
  <c r="G85" i="6"/>
  <c r="G84" i="6"/>
  <c r="G83" i="6"/>
  <c r="G77" i="6"/>
  <c r="G76" i="6"/>
  <c r="G75" i="6"/>
  <c r="G74" i="6"/>
  <c r="G73" i="6"/>
  <c r="J74" i="6"/>
  <c r="G66" i="6"/>
  <c r="G65" i="6"/>
  <c r="G63" i="6"/>
  <c r="G62" i="6"/>
  <c r="G54" i="6"/>
  <c r="G53" i="6"/>
  <c r="G52" i="6"/>
  <c r="G50" i="6"/>
  <c r="G44" i="6"/>
  <c r="G43" i="6"/>
  <c r="G41" i="6"/>
  <c r="G40" i="6"/>
  <c r="G39" i="6"/>
  <c r="H39" i="6" s="1"/>
  <c r="D39" i="6" s="1"/>
  <c r="G33" i="6"/>
  <c r="G32" i="6"/>
  <c r="G31" i="6"/>
  <c r="G30" i="6"/>
  <c r="G28" i="6"/>
  <c r="H28" i="6"/>
  <c r="D28" i="6" s="1"/>
  <c r="G17" i="6"/>
  <c r="H17" i="6"/>
  <c r="D17" i="6" s="1"/>
  <c r="H7" i="6"/>
  <c r="D7" i="6"/>
  <c r="G9" i="6"/>
  <c r="H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19" i="6"/>
  <c r="G18" i="6"/>
  <c r="J119" i="6"/>
  <c r="I119" i="6"/>
  <c r="J118" i="6"/>
  <c r="I118" i="6"/>
  <c r="J117" i="6"/>
  <c r="I117" i="6"/>
  <c r="J116" i="6"/>
  <c r="I116" i="6"/>
  <c r="K114"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C22" i="6" s="1"/>
  <c r="J22" i="6"/>
  <c r="I21" i="6"/>
  <c r="J21" i="6"/>
  <c r="J7" i="6"/>
  <c r="J19" i="6"/>
  <c r="I83" i="6"/>
  <c r="I72" i="6"/>
  <c r="I7" i="6"/>
  <c r="C7" i="6" s="1"/>
  <c r="G4" i="6"/>
  <c r="H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s="1"/>
  <c r="D10" i="6" s="1"/>
  <c r="G13" i="6"/>
  <c r="H13" i="6"/>
  <c r="D13" i="6" s="1"/>
  <c r="G5" i="6"/>
  <c r="H5" i="6" s="1"/>
  <c r="F6" i="6"/>
  <c r="G6" i="6"/>
  <c r="H6" i="6"/>
  <c r="D6" i="6" s="1"/>
  <c r="G11" i="6"/>
  <c r="H11" i="6" s="1"/>
  <c r="D11" i="6" s="1"/>
  <c r="G12" i="6"/>
  <c r="H12" i="6"/>
  <c r="H14" i="6"/>
  <c r="H16" i="6"/>
  <c r="I4" i="6"/>
  <c r="I5" i="6"/>
  <c r="J5" i="6"/>
  <c r="I6" i="6"/>
  <c r="C6" i="6" s="1"/>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2"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5" i="6"/>
  <c r="B2" i="6"/>
  <c r="D98" i="6"/>
  <c r="B31" i="4"/>
  <c r="A18" i="6"/>
  <c r="F40" i="6"/>
  <c r="H40" i="6" s="1"/>
  <c r="D40" i="6" s="1"/>
  <c r="F18" i="6"/>
  <c r="H18" i="6"/>
  <c r="O31" i="4"/>
  <c r="P55" i="4"/>
  <c r="B121" i="4" s="1"/>
  <c r="B103" i="4"/>
  <c r="B91" i="4"/>
  <c r="A73" i="6" s="1"/>
  <c r="B79" i="4"/>
  <c r="A62" i="6" s="1"/>
  <c r="B55" i="4"/>
  <c r="P43" i="4"/>
  <c r="B43" i="4" s="1"/>
  <c r="D18" i="6"/>
  <c r="A115" i="6"/>
  <c r="F29" i="6"/>
  <c r="M31" i="4"/>
  <c r="M91" i="4"/>
  <c r="AA14" i="4" a="1"/>
  <c r="AA14" i="4"/>
  <c r="AA15" i="4" a="1"/>
  <c r="AA15" i="4"/>
  <c r="AA16" i="4" a="1"/>
  <c r="B32" i="4"/>
  <c r="A19" i="6"/>
  <c r="F19" i="6"/>
  <c r="H19" i="6"/>
  <c r="D19" i="6" s="1"/>
  <c r="B33" i="4"/>
  <c r="A20" i="6"/>
  <c r="F20" i="6"/>
  <c r="AA16" i="4"/>
  <c r="B34" i="4"/>
  <c r="A21" i="6"/>
  <c r="F21" i="6"/>
  <c r="H21" i="6"/>
  <c r="F41" i="6"/>
  <c r="F42" i="6"/>
  <c r="F43" i="6"/>
  <c r="F102" i="6" s="1"/>
  <c r="H102" i="6" s="1"/>
  <c r="D102" i="6" s="1"/>
  <c r="O34" i="4"/>
  <c r="P58" i="4"/>
  <c r="B124" i="4"/>
  <c r="M124" i="4" s="1"/>
  <c r="B106" i="4"/>
  <c r="A87" i="6" s="1"/>
  <c r="B94" i="4"/>
  <c r="A76" i="6" s="1"/>
  <c r="B82" i="4"/>
  <c r="A65" i="6" s="1"/>
  <c r="B70" i="4"/>
  <c r="A54" i="6" s="1"/>
  <c r="B58" i="4"/>
  <c r="A43" i="6" s="1"/>
  <c r="P46" i="4"/>
  <c r="B46" i="4" s="1"/>
  <c r="H43" i="6"/>
  <c r="D43" i="6" s="1"/>
  <c r="F32" i="6"/>
  <c r="H32" i="6" s="1"/>
  <c r="D21" i="6"/>
  <c r="F118" i="6"/>
  <c r="A118" i="6"/>
  <c r="M34" i="4"/>
  <c r="M58" i="4"/>
  <c r="M106" i="4"/>
  <c r="O33" i="4"/>
  <c r="P57" i="4"/>
  <c r="B105" i="4" s="1"/>
  <c r="O32" i="4"/>
  <c r="P56" i="4"/>
  <c r="P45" i="4"/>
  <c r="B45" i="4"/>
  <c r="P44" i="4"/>
  <c r="B44" i="4" s="1"/>
  <c r="M33" i="4"/>
  <c r="M32" i="4"/>
  <c r="F116" i="6"/>
  <c r="A116" i="6"/>
  <c r="A117" i="6"/>
  <c r="H41" i="6"/>
  <c r="D41" i="6" s="1"/>
  <c r="F52" i="6"/>
  <c r="H52" i="6" s="1"/>
  <c r="D52" i="6" s="1"/>
  <c r="F100" i="6"/>
  <c r="H100" i="6" s="1"/>
  <c r="D100" i="6" s="1"/>
  <c r="F30" i="6"/>
  <c r="H30" i="6"/>
  <c r="K116" i="6" s="1"/>
  <c r="F31" i="6"/>
  <c r="H31" i="6" s="1"/>
  <c r="K117" i="6" s="1"/>
  <c r="S45" i="4"/>
  <c r="S44" i="4"/>
  <c r="T44" i="4"/>
  <c r="U44" i="4"/>
  <c r="T45" i="4"/>
  <c r="S46" i="4"/>
  <c r="AA17" i="4" a="1"/>
  <c r="AA17" i="4"/>
  <c r="S47" i="4"/>
  <c r="B35" i="4"/>
  <c r="A22" i="6"/>
  <c r="F44" i="6"/>
  <c r="F103" i="6" s="1"/>
  <c r="H103" i="6" s="1"/>
  <c r="D103" i="6" s="1"/>
  <c r="F33" i="6"/>
  <c r="H33" i="6" s="1"/>
  <c r="K119" i="6" s="1"/>
  <c r="A119" i="6"/>
  <c r="F22" i="6"/>
  <c r="H22" i="6"/>
  <c r="D22" i="6" s="1"/>
  <c r="O35" i="4"/>
  <c r="P47" i="4"/>
  <c r="B47" i="4" s="1"/>
  <c r="P59" i="4"/>
  <c r="B107" i="4" s="1"/>
  <c r="M107" i="4" s="1"/>
  <c r="B83" i="4"/>
  <c r="B95" i="4"/>
  <c r="A77"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s="1"/>
  <c r="T50" i="4"/>
  <c r="U50" i="4"/>
  <c r="V50" i="4"/>
  <c r="W50" i="4"/>
  <c r="X50" i="4"/>
  <c r="U49" i="4"/>
  <c r="V49" i="4"/>
  <c r="W49" i="4" s="1"/>
  <c r="A26" i="6"/>
  <c r="AA22" i="4"/>
  <c r="AA23" i="4"/>
  <c r="Q41" i="4"/>
  <c r="B41" i="4"/>
  <c r="A27" i="6" s="1"/>
  <c r="P51" i="4"/>
  <c r="B51" i="4"/>
  <c r="A37" i="6"/>
  <c r="Q53" i="4"/>
  <c r="B133" i="4" s="1"/>
  <c r="A109" i="6" s="1"/>
  <c r="B63" i="4"/>
  <c r="A48" i="6"/>
  <c r="B65" i="4"/>
  <c r="A49" i="6" s="1"/>
  <c r="B75" i="4"/>
  <c r="A59" i="6"/>
  <c r="B87" i="4"/>
  <c r="A70" i="6"/>
  <c r="A81" i="6"/>
  <c r="B101" i="4"/>
  <c r="A82" i="6" s="1"/>
  <c r="B111" i="4"/>
  <c r="A92" i="6"/>
  <c r="B129" i="4"/>
  <c r="A107" i="6"/>
  <c r="A123" i="6"/>
  <c r="B137" i="4"/>
  <c r="A111" i="6" s="1"/>
  <c r="M39" i="4"/>
  <c r="M51" i="4"/>
  <c r="M63" i="4"/>
  <c r="M75" i="4"/>
  <c r="M87" i="4"/>
  <c r="M111" i="4"/>
  <c r="M129" i="4"/>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V46" i="4" s="1"/>
  <c r="T46" i="4"/>
  <c r="U46" i="4" s="1"/>
  <c r="B59" i="4"/>
  <c r="M59" i="4" s="1"/>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AB1374" i="5"/>
  <c r="AD1374" i="5"/>
  <c r="E10" i="5"/>
  <c r="X10" i="5" s="1"/>
  <c r="R10" i="5"/>
  <c r="AB1073" i="5"/>
  <c r="AD1073" i="5"/>
  <c r="AB1102" i="5"/>
  <c r="AD1102" i="5"/>
  <c r="AB1494" i="5"/>
  <c r="AD1494" i="5"/>
  <c r="AB1806" i="5"/>
  <c r="AD1806" i="5"/>
  <c r="AB2110" i="5"/>
  <c r="AD2110" i="5"/>
  <c r="E12" i="5"/>
  <c r="X12" i="5" s="1"/>
  <c r="R12" i="5"/>
  <c r="E11" i="5"/>
  <c r="X11" i="5" s="1"/>
  <c r="J11" i="5"/>
  <c r="R11" i="5"/>
  <c r="AB1478" i="5"/>
  <c r="AD1478" i="5"/>
  <c r="AB1505" i="5"/>
  <c r="AD1505" i="5"/>
  <c r="AB1518" i="5"/>
  <c r="AD1518" i="5"/>
  <c r="AB1734" i="5"/>
  <c r="AD1734" i="5"/>
  <c r="AB1870" i="5"/>
  <c r="AD1870"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10" i="5"/>
  <c r="S10" i="5"/>
  <c r="AC11" i="5"/>
  <c r="S11" i="5"/>
  <c r="S12" i="5"/>
  <c r="AC12" i="5"/>
  <c r="F23" i="5"/>
  <c r="E23" i="5"/>
  <c r="X23" i="5" s="1"/>
  <c r="H23" i="5"/>
  <c r="R23" i="5"/>
  <c r="I23" i="5"/>
  <c r="G23" i="5"/>
  <c r="E26" i="5"/>
  <c r="X26" i="5" s="1"/>
  <c r="R26" i="5"/>
  <c r="F26" i="5"/>
  <c r="I26" i="5"/>
  <c r="H26" i="5"/>
  <c r="F42" i="5"/>
  <c r="H42" i="5"/>
  <c r="R42" i="5"/>
  <c r="I42" i="5"/>
  <c r="E42" i="5"/>
  <c r="X42" i="5" s="1"/>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V47" i="4"/>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A66" i="2" l="1"/>
  <c r="B23" i="13"/>
  <c r="E3" i="20"/>
  <c r="A69" i="2"/>
  <c r="C112" i="6"/>
  <c r="C6" i="5"/>
  <c r="AD6" i="5" s="1"/>
  <c r="AC7" i="5"/>
  <c r="B6" i="5"/>
  <c r="C5" i="5"/>
  <c r="B5" i="5"/>
  <c r="C9" i="5"/>
  <c r="C8" i="5"/>
  <c r="B9" i="5"/>
  <c r="B8" i="5"/>
  <c r="C7" i="5"/>
  <c r="W45" i="4"/>
  <c r="W46" i="4"/>
  <c r="X46" i="4" s="1"/>
  <c r="Z51" i="4"/>
  <c r="AA51" i="4" s="1"/>
  <c r="AB51" i="4" s="1"/>
  <c r="AC51" i="4" s="1"/>
  <c r="Z50" i="4"/>
  <c r="X48" i="4"/>
  <c r="Y48" i="4" s="1"/>
  <c r="X49" i="4"/>
  <c r="W47" i="4"/>
  <c r="X47" i="4" s="1"/>
  <c r="Y47" i="4" s="1"/>
  <c r="Z46" i="4" s="1"/>
  <c r="W48" i="4"/>
  <c r="Y49" i="4"/>
  <c r="D114" i="4"/>
  <c r="G89" i="4"/>
  <c r="U45" i="4"/>
  <c r="V45" i="4" s="1"/>
  <c r="D41" i="4"/>
  <c r="G101" i="4"/>
  <c r="Y50" i="4"/>
  <c r="B119" i="4"/>
  <c r="A97" i="6" s="1"/>
  <c r="M95" i="4"/>
  <c r="D101" i="4"/>
  <c r="V44" i="4"/>
  <c r="W44" i="4" s="1"/>
  <c r="X44" i="4" s="1"/>
  <c r="B125" i="4"/>
  <c r="B71" i="4"/>
  <c r="Y46" i="4"/>
  <c r="V43" i="4"/>
  <c r="W43" i="4" s="1"/>
  <c r="V42" i="4"/>
  <c r="W42" i="4" s="1"/>
  <c r="C39" i="6"/>
  <c r="D53" i="4"/>
  <c r="G114" i="4"/>
  <c r="D65" i="4"/>
  <c r="H29" i="6"/>
  <c r="X45" i="4"/>
  <c r="Y45" i="4" s="1"/>
  <c r="D77" i="4"/>
  <c r="G41" i="4"/>
  <c r="F51" i="6"/>
  <c r="H51" i="6" s="1"/>
  <c r="D51" i="6" s="1"/>
  <c r="G53" i="4"/>
  <c r="F99" i="6"/>
  <c r="H99" i="6" s="1"/>
  <c r="D99" i="6" s="1"/>
  <c r="G65" i="4"/>
  <c r="C98" i="6"/>
  <c r="C28" i="6"/>
  <c r="A29" i="6"/>
  <c r="M43" i="4"/>
  <c r="A32" i="6"/>
  <c r="M46" i="4"/>
  <c r="M55" i="4"/>
  <c r="A40" i="6"/>
  <c r="A66" i="6"/>
  <c r="M83" i="4"/>
  <c r="B104" i="4"/>
  <c r="B80" i="4"/>
  <c r="B56" i="4"/>
  <c r="B122" i="4"/>
  <c r="B92" i="4"/>
  <c r="B68" i="4"/>
  <c r="K115" i="6"/>
  <c r="D29" i="6"/>
  <c r="H42" i="6"/>
  <c r="D42" i="6" s="1"/>
  <c r="F53" i="6"/>
  <c r="F101" i="6"/>
  <c r="H101" i="6" s="1"/>
  <c r="D101" i="6" s="1"/>
  <c r="F117" i="6"/>
  <c r="M47" i="4"/>
  <c r="A33" i="6"/>
  <c r="D31" i="6"/>
  <c r="M105" i="4"/>
  <c r="A86" i="6"/>
  <c r="M103" i="4"/>
  <c r="A84" i="6"/>
  <c r="H50" i="6"/>
  <c r="D50" i="6" s="1"/>
  <c r="F61" i="6"/>
  <c r="M42" i="4"/>
  <c r="A28" i="6"/>
  <c r="D33" i="6"/>
  <c r="M44" i="4"/>
  <c r="A30" i="6"/>
  <c r="D32" i="6"/>
  <c r="K118" i="6"/>
  <c r="M121" i="4"/>
  <c r="A99" i="6"/>
  <c r="M78" i="4"/>
  <c r="A61" i="6"/>
  <c r="A31" i="6"/>
  <c r="M45" i="4"/>
  <c r="M94" i="4"/>
  <c r="F119" i="6"/>
  <c r="B131" i="4"/>
  <c r="A108" i="6" s="1"/>
  <c r="F63" i="6"/>
  <c r="M79" i="4"/>
  <c r="C17" i="6"/>
  <c r="C102" i="6"/>
  <c r="B90" i="4"/>
  <c r="C41" i="6"/>
  <c r="C30" i="6"/>
  <c r="A44" i="6"/>
  <c r="F55" i="6"/>
  <c r="H44" i="6"/>
  <c r="D44" i="6" s="1"/>
  <c r="B117" i="4"/>
  <c r="A95" i="6" s="1"/>
  <c r="F94" i="6"/>
  <c r="D30" i="6"/>
  <c r="B69" i="4"/>
  <c r="B93" i="4"/>
  <c r="M82" i="4"/>
  <c r="C19" i="6"/>
  <c r="C103" i="6"/>
  <c r="B115" i="4"/>
  <c r="A94" i="6" s="1"/>
  <c r="B89" i="4"/>
  <c r="A71" i="6" s="1"/>
  <c r="M70" i="4"/>
  <c r="F54" i="6"/>
  <c r="F62" i="6"/>
  <c r="F115" i="6"/>
  <c r="B67" i="4"/>
  <c r="C20" i="6"/>
  <c r="C43" i="6"/>
  <c r="C31" i="6"/>
  <c r="B53" i="4"/>
  <c r="A38" i="6" s="1"/>
  <c r="A88" i="6"/>
  <c r="B123" i="4"/>
  <c r="A102" i="6"/>
  <c r="C21" i="6"/>
  <c r="C40" i="6"/>
  <c r="C100" i="6"/>
  <c r="C51" i="6"/>
  <c r="C32" i="6"/>
  <c r="B135" i="4"/>
  <c r="A110" i="6" s="1"/>
  <c r="B77" i="4"/>
  <c r="A60" i="6" s="1"/>
  <c r="B57" i="4"/>
  <c r="B81" i="4"/>
  <c r="C18" i="6"/>
  <c r="C101" i="6"/>
  <c r="C52" i="6"/>
  <c r="C99" i="6"/>
  <c r="C29" i="6"/>
  <c r="C33" i="6"/>
  <c r="C15" i="6"/>
  <c r="C9" i="6"/>
  <c r="D9" i="6"/>
  <c r="C11" i="6"/>
  <c r="C10" i="6"/>
  <c r="C12" i="6"/>
  <c r="C5" i="6"/>
  <c r="D4" i="6"/>
  <c r="C4" i="6"/>
  <c r="AB6" i="5" l="1"/>
  <c r="G115" i="6"/>
  <c r="H115" i="6" s="1"/>
  <c r="AC5" i="5"/>
  <c r="AC8" i="5"/>
  <c r="AB5" i="5"/>
  <c r="G114" i="6" s="1"/>
  <c r="H114" i="6" s="1"/>
  <c r="AD5" i="5"/>
  <c r="V5" i="5"/>
  <c r="G5" i="5" s="1"/>
  <c r="AD7" i="5"/>
  <c r="V7" i="5"/>
  <c r="G7" i="5" s="1"/>
  <c r="AB7" i="5"/>
  <c r="AC6" i="5"/>
  <c r="V6" i="5"/>
  <c r="AD9" i="5"/>
  <c r="AB9" i="5"/>
  <c r="V9" i="5"/>
  <c r="G9" i="5" s="1"/>
  <c r="F124" i="6"/>
  <c r="C124" i="6" s="1"/>
  <c r="AC9" i="5"/>
  <c r="V8" i="5"/>
  <c r="G8" i="5" s="1"/>
  <c r="AD8" i="5"/>
  <c r="AB8" i="5"/>
  <c r="C50" i="6"/>
  <c r="C42" i="6"/>
  <c r="Z47" i="4"/>
  <c r="A55" i="6"/>
  <c r="M71" i="4"/>
  <c r="A103" i="6"/>
  <c r="M125" i="4"/>
  <c r="Z48" i="4"/>
  <c r="AA48" i="4" s="1"/>
  <c r="Z49" i="4"/>
  <c r="AA49" i="4" s="1"/>
  <c r="AB49" i="4" s="1"/>
  <c r="AA50" i="4"/>
  <c r="AB50" i="4" s="1"/>
  <c r="Y44" i="4"/>
  <c r="Z44" i="4" s="1"/>
  <c r="Z45" i="4"/>
  <c r="AA45" i="4" s="1"/>
  <c r="X43" i="4"/>
  <c r="Y43" i="4" s="1"/>
  <c r="X42" i="4"/>
  <c r="Y42" i="4" s="1"/>
  <c r="AA46" i="4"/>
  <c r="A53" i="6"/>
  <c r="M69" i="4"/>
  <c r="H62" i="6"/>
  <c r="F73" i="6"/>
  <c r="M57" i="4"/>
  <c r="A42" i="6"/>
  <c r="C44" i="6"/>
  <c r="F65" i="6"/>
  <c r="H54" i="6"/>
  <c r="F108" i="6"/>
  <c r="H108" i="6" s="1"/>
  <c r="F109" i="6"/>
  <c r="H109" i="6" s="1"/>
  <c r="F95" i="6"/>
  <c r="F111" i="6"/>
  <c r="H111" i="6" s="1"/>
  <c r="F110" i="6"/>
  <c r="H110" i="6" s="1"/>
  <c r="H94" i="6"/>
  <c r="H63" i="6"/>
  <c r="F74" i="6"/>
  <c r="M68" i="4"/>
  <c r="A52" i="6"/>
  <c r="H61" i="6"/>
  <c r="F72" i="6"/>
  <c r="M92" i="4"/>
  <c r="A74" i="6"/>
  <c r="F66" i="6"/>
  <c r="H55" i="6"/>
  <c r="M122" i="4"/>
  <c r="A100" i="6"/>
  <c r="A41" i="6"/>
  <c r="M56" i="4"/>
  <c r="A51" i="6"/>
  <c r="M67" i="4"/>
  <c r="A75" i="6"/>
  <c r="M93" i="4"/>
  <c r="F64" i="6"/>
  <c r="H53" i="6"/>
  <c r="M80" i="4"/>
  <c r="A63" i="6"/>
  <c r="M123" i="4"/>
  <c r="A101" i="6"/>
  <c r="M90" i="4"/>
  <c r="A72" i="6"/>
  <c r="M81" i="4"/>
  <c r="A64" i="6"/>
  <c r="A85" i="6"/>
  <c r="M104" i="4"/>
  <c r="D115" i="6" l="1"/>
  <c r="C115" i="6"/>
  <c r="G117" i="6"/>
  <c r="H117" i="6" s="1"/>
  <c r="G119" i="6"/>
  <c r="H119" i="6" s="1"/>
  <c r="G116" i="6"/>
  <c r="H116" i="6" s="1"/>
  <c r="D116" i="6" s="1"/>
  <c r="G118" i="6"/>
  <c r="H118" i="6" s="1"/>
  <c r="D118" i="6" s="1"/>
  <c r="F8" i="5"/>
  <c r="E8" i="5"/>
  <c r="R8" i="5"/>
  <c r="H8" i="5"/>
  <c r="J8" i="5"/>
  <c r="I8" i="5"/>
  <c r="F9" i="5"/>
  <c r="J9" i="5"/>
  <c r="R9" i="5"/>
  <c r="E9" i="5"/>
  <c r="I9" i="5"/>
  <c r="H9" i="5"/>
  <c r="F6" i="5"/>
  <c r="I6" i="5"/>
  <c r="J6" i="5"/>
  <c r="H6" i="5"/>
  <c r="E6" i="5"/>
  <c r="R6" i="5"/>
  <c r="G6" i="5"/>
  <c r="J7" i="5"/>
  <c r="F7" i="5"/>
  <c r="H7" i="5"/>
  <c r="I7" i="5"/>
  <c r="E7" i="5"/>
  <c r="R7" i="5"/>
  <c r="E5" i="5"/>
  <c r="J5" i="5"/>
  <c r="H5" i="5"/>
  <c r="F5" i="5"/>
  <c r="I5" i="5"/>
  <c r="R5" i="5"/>
  <c r="D114" i="6"/>
  <c r="C114" i="6"/>
  <c r="AB48" i="4"/>
  <c r="AC48" i="4" s="1"/>
  <c r="AC49" i="4"/>
  <c r="AC50" i="4"/>
  <c r="AA47" i="4"/>
  <c r="AB47" i="4" s="1"/>
  <c r="AC47" i="4" s="1"/>
  <c r="AA43" i="4"/>
  <c r="AA44" i="4"/>
  <c r="AB44" i="4" s="1"/>
  <c r="AB45" i="4"/>
  <c r="Z42" i="4"/>
  <c r="AA42" i="4" s="1"/>
  <c r="Z43" i="4"/>
  <c r="D53" i="6"/>
  <c r="C53" i="6"/>
  <c r="F77" i="6"/>
  <c r="H66" i="6"/>
  <c r="D63" i="6"/>
  <c r="C63" i="6"/>
  <c r="H65" i="6"/>
  <c r="F76" i="6"/>
  <c r="H64" i="6"/>
  <c r="F75" i="6"/>
  <c r="D94" i="6"/>
  <c r="C94" i="6"/>
  <c r="C110" i="6"/>
  <c r="D110" i="6"/>
  <c r="F83" i="6"/>
  <c r="H83" i="6" s="1"/>
  <c r="H72" i="6"/>
  <c r="C111" i="6"/>
  <c r="D111" i="6"/>
  <c r="D61" i="6"/>
  <c r="C61" i="6"/>
  <c r="F96" i="6"/>
  <c r="H96" i="6" s="1"/>
  <c r="H95" i="6"/>
  <c r="F84" i="6"/>
  <c r="H84" i="6" s="1"/>
  <c r="H73" i="6"/>
  <c r="D109" i="6"/>
  <c r="C109" i="6"/>
  <c r="D62" i="6"/>
  <c r="C62" i="6"/>
  <c r="D108" i="6"/>
  <c r="C108" i="6"/>
  <c r="D55" i="6"/>
  <c r="C55" i="6"/>
  <c r="H74" i="6"/>
  <c r="F85" i="6"/>
  <c r="H85" i="6" s="1"/>
  <c r="D54" i="6"/>
  <c r="C54" i="6"/>
  <c r="C118" i="6" l="1"/>
  <c r="C116" i="6"/>
  <c r="X6" i="5"/>
  <c r="D119" i="6"/>
  <c r="C119" i="6"/>
  <c r="C117" i="6"/>
  <c r="D117" i="6"/>
  <c r="X5" i="5"/>
  <c r="G124" i="6" a="1"/>
  <c r="G124" i="6" s="1"/>
  <c r="H124" i="6" s="1"/>
  <c r="D124" i="6" s="1"/>
  <c r="X9" i="5"/>
  <c r="X8" i="5"/>
  <c r="X7" i="5"/>
  <c r="AB46" i="4"/>
  <c r="AC46" i="4" s="1"/>
  <c r="AC44" i="4"/>
  <c r="AB42" i="4"/>
  <c r="AC42" i="4" s="1"/>
  <c r="AB43" i="4"/>
  <c r="AC43" i="4" s="1"/>
  <c r="F86" i="6"/>
  <c r="H86" i="6" s="1"/>
  <c r="H75" i="6"/>
  <c r="D74" i="6"/>
  <c r="C74" i="6"/>
  <c r="D73" i="6"/>
  <c r="C73" i="6"/>
  <c r="D72" i="6"/>
  <c r="C72" i="6"/>
  <c r="H76" i="6"/>
  <c r="F87" i="6"/>
  <c r="H87" i="6" s="1"/>
  <c r="D84" i="6"/>
  <c r="C84" i="6"/>
  <c r="D83" i="6"/>
  <c r="C83" i="6"/>
  <c r="D65" i="6"/>
  <c r="C65" i="6"/>
  <c r="D64" i="6"/>
  <c r="C64" i="6"/>
  <c r="D96" i="6"/>
  <c r="C96" i="6"/>
  <c r="D85" i="6"/>
  <c r="C85" i="6"/>
  <c r="D95" i="6"/>
  <c r="C95" i="6"/>
  <c r="C66" i="6"/>
  <c r="D66" i="6"/>
  <c r="H77" i="6"/>
  <c r="F88" i="6"/>
  <c r="H88" i="6" s="1"/>
  <c r="S6" i="5"/>
  <c r="S7" i="5"/>
  <c r="S5" i="5"/>
  <c r="S9" i="5"/>
  <c r="S8" i="5"/>
  <c r="AC45" i="4" l="1"/>
  <c r="C88" i="6"/>
  <c r="D88" i="6"/>
  <c r="D77" i="6"/>
  <c r="C77" i="6"/>
  <c r="H125" i="6"/>
  <c r="D2" i="6" s="1"/>
  <c r="D87" i="6"/>
  <c r="C87" i="6"/>
  <c r="D75" i="6"/>
  <c r="C75" i="6"/>
  <c r="D76" i="6"/>
  <c r="C76" i="6"/>
  <c r="D86" i="6"/>
  <c r="C86" i="6"/>
  <c r="T8" i="5"/>
  <c r="T5" i="5"/>
  <c r="T7" i="5"/>
  <c r="T6"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<sst xmlns="http://schemas.openxmlformats.org/spreadsheetml/2006/main" count="29408" uniqueCount="20364">
  <si>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</si>
  <si>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</si>
  <si>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</si>
  <si>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</si>
  <si>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</si>
  <si>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</si>
  <si>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</si>
  <si>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</si>
  <si>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</si>
  <si>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</si>
  <si>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</si>
  <si>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</si>
  <si>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</si>
  <si>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</si>
  <si>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</si>
  <si>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</si>
  <si>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</si>
  <si>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</si>
  <si>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</si>
  <si>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</si>
  <si>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</si>
  <si>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</si>
  <si>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</si>
  <si>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</si>
  <si>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</si>
  <si>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</si>
  <si>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</si>
  <si>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</si>
  <si>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</si>
  <si>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</si>
  <si>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</si>
  <si>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</si>
  <si>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</si>
  <si>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</si>
  <si>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</si>
  <si>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</si>
  <si>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</si>
  <si>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</si>
  <si>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</si>
  <si>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</si>
  <si>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</si>
  <si>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</si>
  <si>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</si>
  <si>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</si>
  <si>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</si>
  <si>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</si>
  <si>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</si>
  <si>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</si>
  <si>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</si>
  <si>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</si>
  <si>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</si>
  <si>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</si>
  <si>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</si>
  <si>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</si>
  <si>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</si>
  <si>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</si>
  <si>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</si>
  <si>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</si>
  <si>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</si>
  <si>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</si>
  <si>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</si>
  <si>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</si>
  <si>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</si>
  <si>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</si>
  <si>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</si>
  <si>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</si>
  <si>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</si>
  <si>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</si>
  <si>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</si>
  <si>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</si>
  <si>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</si>
  <si>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</si>
  <si>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</si>
  <si>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</si>
  <si>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</si>
  <si>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</si>
  <si>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</si>
  <si>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</si>
  <si>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</si>
  <si>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</si>
  <si>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</si>
  <si>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</si>
  <si>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</si>
  <si>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</si>
  <si>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</si>
  <si>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</si>
  <si>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</si>
  <si>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</si>
  <si>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</si>
  <si>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</si>
  <si>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</si>
  <si>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</si>
  <si>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</si>
  <si>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</si>
  <si>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</si>
  <si>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</si>
  <si>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</si>
  <si>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</si>
  <si>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</si>
  <si>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</si>
  <si>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</si>
  <si>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</si>
  <si>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</si>
  <si>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</si>
  <si>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</si>
  <si>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</si>
  <si>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</si>
  <si>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</si>
  <si>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</si>
  <si>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</si>
  <si>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</si>
  <si>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</si>
  <si>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</si>
  <si>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</si>
  <si>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</si>
  <si>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</si>
  <si>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</si>
  <si>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</si>
  <si>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</si>
  <si>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</si>
  <si>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</si>
  <si>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</si>
  <si>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</si>
  <si>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</si>
  <si>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</si>
  <si>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</si>
  <si>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</si>
  <si>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</si>
  <si>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</si>
  <si>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</si>
  <si>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</si>
  <si>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</si>
  <si>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</si>
  <si>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</si>
  <si>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</si>
  <si>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</si>
  <si>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</si>
  <si>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</si>
  <si>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</si>
  <si>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</si>
  <si>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</si>
  <si>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</si>
  <si>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</si>
  <si>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</si>
  <si>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</si>
  <si>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</si>
  <si>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</si>
  <si>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</si>
  <si>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</si>
  <si>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</si>
  <si>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</si>
  <si>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</si>
  <si>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</si>
  <si>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</si>
  <si>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</si>
  <si>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</si>
  <si>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</si>
  <si>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</si>
  <si>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</si>
  <si>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</si>
  <si>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</si>
  <si>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</si>
  <si>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</si>
  <si>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</si>
  <si>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</si>
  <si>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</si>
  <si>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</si>
  <si>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</si>
  <si>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</si>
  <si>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</si>
  <si>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</si>
  <si>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</si>
  <si>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</si>
  <si>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</si>
  <si>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</si>
  <si>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</si>
  <si>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</si>
  <si>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</si>
  <si>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</si>
  <si>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</si>
  <si>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</si>
  <si>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</si>
  <si>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</si>
  <si>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</si>
  <si>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</si>
  <si>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</si>
  <si>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</si>
  <si>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</si>
  <si>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</si>
  <si>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</si>
  <si>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</si>
  <si>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</si>
  <si>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</si>
  <si>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</si>
  <si>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</si>
  <si>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</si>
  <si>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</si>
  <si>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</si>
  <si>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</si>
  <si>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</si>
  <si>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</si>
  <si>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</si>
  <si>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</si>
  <si>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</si>
  <si>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</si>
  <si>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</si>
  <si>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</si>
  <si>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</si>
  <si>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</si>
  <si>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</si>
  <si>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</si>
  <si>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</si>
  <si>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</si>
  <si>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</si>
  <si>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</si>
  <si>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</si>
  <si>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</si>
  <si>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</si>
  <si>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</si>
  <si>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</si>
  <si>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</si>
  <si>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</si>
  <si>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</si>
  <si>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</si>
  <si>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</si>
  <si>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</si>
  <si>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</si>
  <si>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</si>
  <si>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</si>
  <si>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</si>
  <si>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</si>
  <si>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</si>
  <si>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</si>
  <si>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</si>
  <si>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</si>
  <si>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</si>
  <si>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</si>
  <si>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</si>
  <si>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</si>
  <si>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</si>
  <si>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</si>
  <si>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</si>
  <si>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</si>
  <si>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</si>
  <si>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</si>
  <si>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</si>
  <si>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</si>
  <si>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</si>
  <si>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</si>
  <si>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</si>
  <si>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</si>
  <si>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</si>
  <si>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</si>
  <si>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</si>
  <si>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</si>
  <si>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</si>
  <si>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</si>
  <si>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</si>
  <si>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</si>
  <si>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</si>
  <si>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</si>
  <si>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</si>
  <si>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</si>
  <si>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</si>
  <si>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</si>
  <si>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</si>
  <si>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</si>
  <si>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</si>
  <si>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</si>
  <si>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</si>
  <si>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</si>
  <si>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</si>
  <si>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</si>
  <si>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</si>
  <si>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</si>
  <si>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</si>
  <si>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</si>
  <si>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</si>
  <si>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</si>
  <si>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</si>
  <si>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</si>
  <si>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</si>
  <si>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</si>
  <si>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</si>
  <si>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</si>
  <si>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</si>
  <si>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</si>
  <si>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</si>
  <si>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</si>
  <si>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</si>
  <si>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</si>
  <si>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</si>
  <si>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</si>
  <si>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</si>
  <si>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</si>
  <si>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</si>
  <si>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</si>
  <si>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</si>
  <si>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</si>
  <si>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</si>
  <si>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</si>
  <si>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</si>
  <si>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</si>
  <si>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</si>
  <si>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</si>
  <si>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</si>
  <si>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</si>
  <si>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</si>
  <si>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</si>
  <si>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</si>
  <si>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</si>
  <si>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</si>
  <si>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</si>
  <si>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</si>
  <si>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</si>
  <si>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</si>
  <si>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</si>
  <si>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</si>
  <si>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</si>
  <si>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</si>
  <si>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</si>
  <si>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</si>
  <si>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</si>
  <si>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</si>
  <si>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</si>
  <si>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</si>
  <si>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</si>
  <si>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</si>
  <si>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</si>
  <si>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</si>
  <si>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</si>
  <si>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</si>
  <si>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</si>
  <si>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</si>
  <si>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</si>
  <si>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</si>
  <si>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</si>
  <si>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</si>
  <si>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</si>
  <si>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</si>
  <si>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</si>
  <si>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</si>
  <si>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</si>
  <si>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</si>
  <si>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</si>
  <si>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</si>
  <si>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</si>
  <si>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</si>
  <si>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</si>
  <si>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</si>
  <si>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</si>
  <si>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</si>
  <si>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</si>
  <si>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</si>
  <si>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</si>
  <si>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</si>
  <si>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</si>
  <si>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</si>
  <si>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</si>
  <si>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</si>
  <si>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</si>
  <si>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</si>
  <si>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</si>
  <si>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</si>
  <si>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</si>
  <si>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</si>
  <si>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</si>
  <si>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</si>
  <si>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</si>
  <si>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</si>
  <si>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</si>
  <si>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</si>
  <si>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</si>
  <si>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</si>
  <si>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</si>
  <si>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</si>
  <si>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</si>
  <si>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</si>
  <si>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</si>
  <si>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</si>
  <si>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</si>
  <si>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</si>
  <si>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</si>
  <si>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</si>
  <si>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</si>
  <si>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</si>
  <si>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</si>
  <si>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</si>
  <si>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</si>
  <si>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</si>
  <si>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</si>
  <si>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</si>
  <si>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</si>
  <si>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</si>
  <si>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</si>
  <si>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</si>
  <si>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</si>
  <si>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</si>
  <si>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</si>
  <si>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</si>
  <si>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</si>
  <si>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</si>
  <si>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</si>
  <si>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</si>
  <si>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</si>
  <si>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</si>
  <si>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</si>
  <si>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</si>
  <si>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</si>
  <si>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</si>
  <si>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</si>
  <si>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</si>
  <si>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</si>
  <si>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</si>
  <si>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</si>
  <si>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</si>
  <si>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</si>
  <si>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</si>
  <si>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</si>
  <si>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</si>
  <si>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</si>
  <si>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</si>
  <si>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</si>
  <si>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</si>
  <si>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</si>
  <si>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</si>
  <si>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</si>
  <si>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</si>
  <si>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</si>
  <si>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</si>
  <si>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</si>
  <si>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</si>
  <si>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</si>
  <si>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</si>
  <si>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</si>
  <si>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</si>
  <si>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</si>
  <si>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</si>
  <si>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</si>
  <si>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</si>
  <si>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</si>
  <si>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</si>
  <si>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</si>
  <si>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</si>
  <si>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</si>
  <si>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</si>
  <si>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</si>
  <si>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</si>
  <si>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</si>
  <si>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</si>
  <si>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</si>
  <si>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</si>
  <si>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</si>
  <si>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</si>
  <si>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</si>
  <si>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</si>
  <si>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</si>
  <si>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</si>
  <si>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</si>
  <si>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</si>
  <si>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</si>
  <si>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</si>
  <si>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</si>
  <si>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</si>
  <si>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</si>
  <si>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</si>
  <si>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</si>
  <si>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</si>
  <si>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</si>
  <si>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</si>
  <si>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</si>
  <si>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</si>
  <si>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</si>
  <si>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</si>
  <si>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</si>
  <si>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</si>
  <si>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</si>
  <si>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</si>
  <si>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</si>
  <si>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</si>
  <si>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</si>
  <si>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</si>
  <si>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</si>
  <si>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</si>
  <si>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</si>
  <si>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</si>
  <si>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</si>
  <si>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</si>
  <si>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</si>
  <si>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</si>
  <si>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</si>
  <si>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</si>
  <si>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</si>
  <si>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</si>
  <si>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</si>
  <si>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</si>
  <si>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</si>
  <si>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</si>
  <si>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</si>
  <si>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</si>
  <si>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</si>
  <si>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</si>
  <si>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</si>
  <si>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</si>
  <si>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</si>
  <si>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</si>
  <si>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</si>
  <si>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</si>
  <si>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</si>
  <si>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</si>
  <si>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</si>
  <si>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</si>
  <si>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</si>
  <si>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</si>
  <si>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</si>
  <si>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</si>
  <si>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</si>
  <si>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</si>
  <si>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</si>
  <si>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</si>
  <si>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</si>
  <si>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</si>
  <si>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</si>
  <si>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</si>
  <si>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</si>
  <si>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</si>
  <si>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</si>
  <si>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</si>
  <si>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</si>
  <si>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</si>
  <si>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</si>
  <si>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</si>
  <si>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</si>
  <si>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</si>
  <si>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</si>
  <si>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</si>
  <si>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</si>
  <si>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</si>
  <si>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</si>
  <si>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</si>
  <si>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</si>
  <si>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</si>
  <si>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</si>
  <si>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</si>
  <si>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</si>
  <si>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</si>
  <si>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</si>
  <si>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</si>
  <si>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</si>
  <si>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</si>
  <si>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</si>
  <si>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</si>
  <si>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</si>
  <si>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</si>
  <si>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</si>
  <si>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</si>
  <si>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</si>
  <si>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</si>
  <si>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</si>
  <si>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</si>
  <si>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</si>
  <si>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</si>
  <si>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</si>
  <si>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</si>
  <si>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</si>
  <si>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</si>
  <si>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</si>
  <si>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</si>
  <si>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</si>
  <si>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</si>
  <si>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</si>
  <si>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</si>
  <si>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</si>
  <si>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</si>
  <si>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</si>
  <si>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</si>
  <si>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</si>
  <si>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</si>
  <si>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</si>
  <si>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</si>
  <si>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</si>
  <si>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</si>
  <si>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</si>
  <si>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</si>
  <si>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</si>
  <si>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</si>
  <si>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</si>
  <si>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</si>
  <si>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</si>
  <si>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</si>
  <si>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</si>
  <si>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</si>
  <si>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</si>
  <si>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</si>
  <si>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</si>
  <si>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</si>
  <si>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</si>
  <si>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</si>
  <si>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</si>
  <si>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</si>
  <si>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</si>
  <si>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</si>
  <si>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</si>
  <si>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</si>
  <si>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</si>
  <si>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</si>
  <si>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</si>
  <si>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</si>
  <si>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</si>
  <si>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</si>
  <si>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</si>
  <si>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</si>
  <si>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</si>
  <si>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</si>
  <si>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</si>
  <si>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</si>
  <si>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</si>
  <si>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</si>
  <si>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</si>
  <si>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</si>
  <si>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</si>
  <si>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</si>
  <si>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</si>
  <si>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</si>
  <si>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</si>
  <si>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</si>
  <si>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</si>
  <si>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</si>
  <si>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</si>
  <si>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</si>
  <si>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</si>
  <si>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</si>
  <si>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</si>
  <si>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</si>
  <si>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</si>
  <si>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</si>
  <si>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</si>
  <si>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</si>
  <si>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</si>
  <si>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</si>
  <si>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</si>
  <si>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</si>
  <si>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</si>
  <si>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</si>
  <si>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</si>
  <si>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</si>
  <si>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</si>
  <si>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</si>
  <si>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</si>
  <si>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</si>
  <si>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</si>
  <si>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</si>
  <si>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</si>
  <si>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</si>
  <si>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</si>
  <si>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</si>
  <si>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</si>
  <si>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</si>
  <si>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</si>
  <si>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</si>
  <si>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</si>
  <si>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</si>
  <si>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</si>
  <si>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</si>
  <si>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</si>
  <si>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</si>
  <si>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</si>
  <si>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</si>
  <si>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</si>
  <si>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</si>
  <si>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</si>
  <si>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</si>
  <si>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</si>
  <si>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</si>
  <si>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</si>
  <si>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</si>
  <si>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</si>
  <si>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</si>
  <si>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</si>
  <si>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</si>
  <si>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</si>
  <si>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</si>
  <si>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</si>
  <si>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</si>
  <si>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</si>
  <si>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</si>
  <si>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</si>
  <si>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</si>
  <si>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</si>
  <si>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</si>
  <si>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</si>
  <si>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</si>
  <si>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</si>
  <si>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</si>
  <si>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</si>
  <si>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</si>
  <si>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</si>
  <si>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</si>
  <si>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</si>
  <si>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</si>
  <si>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</si>
  <si>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</si>
  <si>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</si>
  <si>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</si>
  <si>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</si>
  <si>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</si>
  <si>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</si>
  <si>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</si>
  <si>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</si>
  <si>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</si>
  <si>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</si>
  <si>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</si>
  <si>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</si>
  <si>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</si>
  <si>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</si>
  <si>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</si>
  <si>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</si>
  <si>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</si>
  <si>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</si>
  <si>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</si>
  <si>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</si>
  <si>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</si>
  <si>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</si>
  <si>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</si>
  <si>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</si>
  <si>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</si>
  <si>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</si>
  <si>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</si>
  <si>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</si>
  <si>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</si>
  <si>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</si>
  <si>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</si>
  <si>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</si>
  <si>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</si>
  <si>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</si>
  <si>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</si>
  <si>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</si>
  <si>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</si>
  <si>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</si>
  <si>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</si>
  <si>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</si>
  <si>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</si>
  <si>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</si>
  <si>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</si>
  <si>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</si>
  <si>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</si>
  <si>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</si>
  <si>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</si>
  <si>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</si>
  <si>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</si>
  <si>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</si>
  <si>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</si>
  <si>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</si>
  <si>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</si>
  <si>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</si>
  <si>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</si>
  <si>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</si>
  <si>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</si>
  <si>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</si>
  <si>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</si>
  <si>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</si>
  <si>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</si>
  <si>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</si>
  <si>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</si>
  <si>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</si>
  <si>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</si>
  <si>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</si>
  <si>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</si>
  <si>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</si>
  <si>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</si>
  <si>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</si>
  <si>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</si>
  <si>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</si>
  <si>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</si>
  <si>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</si>
  <si>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</si>
  <si>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</si>
  <si>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</si>
  <si>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</si>
  <si>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</si>
  <si>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</si>
  <si>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</si>
  <si>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</si>
  <si>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</si>
  <si>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</si>
  <si>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</si>
  <si>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</si>
  <si>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</si>
  <si>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</si>
  <si>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</si>
  <si>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</si>
  <si>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</si>
  <si>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</si>
  <si>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</si>
  <si>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</si>
  <si>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</si>
  <si>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</si>
  <si>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</si>
  <si>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</si>
  <si>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</si>
  <si>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</si>
  <si>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</si>
  <si>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</si>
  <si>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</si>
  <si>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</si>
  <si>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</si>
  <si>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</si>
  <si>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</si>
  <si>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</si>
  <si>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</si>
  <si>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</si>
  <si>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</si>
  <si>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</si>
  <si>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</si>
  <si>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</si>
  <si>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</si>
  <si>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</si>
  <si>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</si>
  <si>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</si>
  <si>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</si>
  <si>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</si>
  <si>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</si>
  <si>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</si>
  <si>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</si>
  <si>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</si>
  <si>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</si>
  <si>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</si>
  <si>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</si>
  <si>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</si>
  <si>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</si>
  <si>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</si>
  <si>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</si>
  <si>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</si>
  <si>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</si>
  <si>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</si>
  <si>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</si>
  <si>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</si>
  <si>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</si>
  <si>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</si>
  <si>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</si>
  <si>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</si>
  <si>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</si>
  <si>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</si>
  <si>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</si>
  <si>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</si>
  <si>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</si>
  <si>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</si>
  <si>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</si>
  <si>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</si>
  <si>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</si>
  <si>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</si>
  <si>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</si>
  <si>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</si>
  <si>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</si>
  <si>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</si>
  <si>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</si>
  <si>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</si>
  <si>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</si>
  <si>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</si>
  <si>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</si>
  <si>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</si>
  <si>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</si>
  <si>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</si>
  <si>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</si>
  <si>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</si>
  <si>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</si>
  <si>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</si>
  <si>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</si>
  <si>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</si>
  <si>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</si>
  <si>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</si>
  <si>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</si>
  <si>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</si>
  <si>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</si>
  <si>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</si>
  <si>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</si>
  <si>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</si>
  <si>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</si>
  <si>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</si>
  <si>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</si>
  <si>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</si>
  <si>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</si>
  <si>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</si>
  <si>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</si>
  <si>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</si>
  <si>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</si>
  <si>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</si>
  <si>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</si>
  <si>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</si>
  <si>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</si>
  <si>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</si>
  <si>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</si>
  <si>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</si>
  <si>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</si>
  <si>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</si>
  <si>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</si>
  <si>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</si>
  <si>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</si>
  <si>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</si>
  <si>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</si>
  <si>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</si>
  <si>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</si>
  <si>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</si>
  <si>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</si>
  <si>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</si>
  <si>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</si>
  <si>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</si>
  <si>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</si>
  <si>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</si>
  <si>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</si>
  <si>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</si>
  <si>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</si>
  <si>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</si>
  <si>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</si>
  <si>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</si>
  <si>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</si>
  <si>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</si>
  <si>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</si>
  <si>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</si>
  <si>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</si>
  <si>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</si>
  <si>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</si>
  <si>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</si>
  <si>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</si>
  <si>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</si>
  <si>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</si>
  <si>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</si>
  <si>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</si>
  <si>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</si>
  <si>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</si>
  <si>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</si>
  <si>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</si>
  <si>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</si>
  <si>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</si>
  <si>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</si>
  <si>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</si>
  <si>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</si>
  <si>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</si>
  <si>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</si>
  <si>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</si>
  <si>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</si>
  <si>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</si>
  <si>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</si>
  <si>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</si>
  <si>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</si>
  <si>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</si>
  <si>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</si>
  <si>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</si>
  <si>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</si>
  <si>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</si>
  <si>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</si>
  <si>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</si>
  <si>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</si>
  <si>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</si>
  <si>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</si>
  <si>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</si>
  <si>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</si>
  <si>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</si>
  <si>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</si>
  <si>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</si>
  <si>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</si>
  <si>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</si>
  <si>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</si>
  <si>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</si>
  <si>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</si>
  <si>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</si>
  <si>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</si>
  <si>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</si>
  <si>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</si>
  <si>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</si>
  <si>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</si>
  <si>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</si>
  <si>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</si>
  <si>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</si>
  <si>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</si>
  <si>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</si>
  <si>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</si>
  <si>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</si>
  <si>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</si>
  <si>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</si>
  <si>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</si>
  <si>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</si>
  <si>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</si>
  <si>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</si>
  <si>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</si>
  <si>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</si>
  <si>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</si>
  <si>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</si>
  <si>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</si>
  <si>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</si>
  <si>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</si>
  <si>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</si>
  <si>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</si>
  <si>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</si>
  <si>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</si>
  <si>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</si>
  <si>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</si>
  <si>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</si>
  <si>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</si>
  <si>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</si>
  <si>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</si>
  <si>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</si>
  <si>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</si>
  <si>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</si>
  <si>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</si>
  <si>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</si>
  <si>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</si>
  <si>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</si>
  <si>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</si>
  <si>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</si>
  <si>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</si>
  <si>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</si>
  <si>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</si>
  <si>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</si>
  <si>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</si>
  <si>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</si>
  <si>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</si>
  <si>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</si>
  <si>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</si>
  <si>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</si>
  <si>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</si>
  <si>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</si>
  <si>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</si>
  <si>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</si>
  <si>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</si>
  <si>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</si>
  <si>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</si>
  <si>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</si>
  <si>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</si>
  <si>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</si>
  <si>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</si>
  <si>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</si>
  <si>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</si>
  <si>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</si>
  <si>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</si>
  <si>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</si>
  <si>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</si>
  <si>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</si>
  <si>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</si>
  <si>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</si>
  <si>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</si>
  <si>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</si>
  <si>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</si>
  <si>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</si>
  <si>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</si>
  <si>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</si>
  <si>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</si>
  <si>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</si>
  <si>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</si>
  <si>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</si>
  <si>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</si>
  <si>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</si>
  <si>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</si>
  <si>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</si>
  <si>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</si>
  <si>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</si>
  <si>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</si>
  <si>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</si>
  <si>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</si>
  <si>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</si>
  <si>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</si>
  <si>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</si>
  <si>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</si>
  <si>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</si>
  <si>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</si>
  <si>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</si>
  <si>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</si>
  <si>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</si>
  <si>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</si>
  <si>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</si>
  <si>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</si>
  <si>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</si>
  <si>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</si>
  <si>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</si>
  <si>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</si>
  <si>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</si>
  <si>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</si>
  <si>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</si>
  <si>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</si>
  <si>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</si>
  <si>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</si>
  <si>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</si>
  <si>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</si>
  <si>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</si>
  <si>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</si>
  <si>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</si>
  <si>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</si>
  <si>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</si>
  <si>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</si>
  <si>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</si>
  <si>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</si>
  <si>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</si>
  <si>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</si>
  <si>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</si>
  <si>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</si>
  <si>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</si>
  <si>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</si>
  <si>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</si>
  <si>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</si>
  <si>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</si>
  <si>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</si>
  <si>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</si>
  <si>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</si>
  <si>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</si>
  <si>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</si>
  <si>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</si>
  <si>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</si>
  <si>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</si>
  <si>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</si>
  <si>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</si>
  <si>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</si>
  <si>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</si>
  <si>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</si>
  <si>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</si>
  <si>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</si>
  <si>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</si>
  <si>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</si>
  <si>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</si>
  <si>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</si>
  <si>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</si>
  <si>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</si>
  <si>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</si>
  <si>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</si>
  <si>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</si>
  <si>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</si>
  <si>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</si>
  <si>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</si>
  <si>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</si>
  <si>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</si>
  <si>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</si>
  <si>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</si>
  <si>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</si>
  <si>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</si>
  <si>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</si>
  <si>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</si>
  <si>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</si>
  <si>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</si>
  <si>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</si>
  <si>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</si>
  <si>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</si>
  <si>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</si>
  <si>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</si>
  <si>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</si>
  <si>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</si>
  <si>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</si>
  <si>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</si>
  <si>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</si>
  <si>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</si>
  <si>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</si>
  <si>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</si>
  <si>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</si>
  <si>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</si>
  <si>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</si>
  <si>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</si>
  <si>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</si>
  <si>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</si>
  <si>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</si>
  <si>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</si>
  <si>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</si>
  <si>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</si>
  <si>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</si>
  <si>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</si>
  <si>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</si>
  <si>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</si>
  <si>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</si>
  <si>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</si>
  <si>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</si>
  <si>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</si>
  <si>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</si>
  <si>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</si>
  <si>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</si>
  <si>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</si>
  <si>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</si>
  <si>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</si>
  <si>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</si>
  <si>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</si>
  <si>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</si>
  <si>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</si>
  <si>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</si>
  <si>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</si>
  <si>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</si>
  <si>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</si>
  <si>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</si>
  <si>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</si>
  <si>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</si>
  <si>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</si>
  <si>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</si>
  <si>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</si>
  <si>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</si>
  <si>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</si>
  <si>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</si>
  <si>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</si>
  <si>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</si>
  <si>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</si>
  <si>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</si>
  <si>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</si>
  <si>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</si>
  <si>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</si>
  <si>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</si>
  <si>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</si>
  <si>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</si>
  <si>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</si>
  <si>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</si>
  <si>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</si>
  <si>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</si>
  <si>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</si>
  <si>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</si>
  <si>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</si>
  <si>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</si>
  <si>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</si>
  <si>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</si>
  <si>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</si>
  <si>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</si>
  <si>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</si>
  <si>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</si>
  <si>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</si>
  <si>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</si>
  <si>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</si>
  <si>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</si>
  <si>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</si>
  <si>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</si>
  <si>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</si>
  <si>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</si>
  <si>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</si>
  <si>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</si>
  <si>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</si>
  <si>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</si>
  <si>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</si>
  <si>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</si>
  <si>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</si>
  <si>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</si>
  <si>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</si>
  <si>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</si>
  <si>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</si>
  <si>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</si>
  <si>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</si>
  <si>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</si>
  <si>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</si>
  <si>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</si>
  <si>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</si>
  <si>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</si>
  <si>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</si>
  <si>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</si>
  <si>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</si>
  <si>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</si>
  <si>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</si>
  <si>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</si>
  <si>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</si>
  <si>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</si>
  <si>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</si>
  <si>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</si>
  <si>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</si>
  <si>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</si>
  <si>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</si>
  <si>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</si>
  <si>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</si>
  <si>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</si>
  <si>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</si>
  <si>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</si>
  <si>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</si>
  <si>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</si>
  <si>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</si>
  <si>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</si>
  <si>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</si>
  <si>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</si>
  <si>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</si>
  <si>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</si>
  <si>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</si>
  <si>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</si>
  <si>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</si>
  <si>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</si>
  <si>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</si>
  <si>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</si>
  <si>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</si>
  <si>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</si>
  <si>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</si>
  <si>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</si>
  <si>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</si>
  <si>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</si>
  <si>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</si>
  <si>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</si>
  <si>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</si>
  <si>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</si>
  <si>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</si>
  <si>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</si>
  <si>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</si>
  <si>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</si>
  <si>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</si>
  <si>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</si>
  <si>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</si>
  <si>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</si>
  <si>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</si>
  <si>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</si>
  <si>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</si>
  <si>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</si>
  <si>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</si>
  <si>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</si>
  <si>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</si>
  <si>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</si>
  <si>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</si>
  <si>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</si>
  <si>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</si>
  <si>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</si>
  <si>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</si>
  <si>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</si>
  <si>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</si>
  <si>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</si>
  <si>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</si>
  <si>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</si>
  <si>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</si>
  <si>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</si>
  <si>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</si>
  <si>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</si>
  <si>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</si>
  <si>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</si>
  <si>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</si>
  <si>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</si>
  <si>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</si>
  <si>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</si>
  <si>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</si>
  <si>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</si>
  <si>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</si>
  <si>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</si>
  <si>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</si>
  <si>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</si>
  <si>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</si>
  <si>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</si>
  <si>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</si>
  <si>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</si>
  <si>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</si>
  <si>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</si>
  <si>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</si>
  <si>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</si>
  <si>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</si>
  <si>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</si>
  <si>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</si>
  <si>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</si>
  <si>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</si>
  <si>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</si>
  <si>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</si>
  <si>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</si>
  <si>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</si>
  <si>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</si>
  <si>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</si>
  <si>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</si>
  <si>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</si>
  <si>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</si>
  <si>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</si>
  <si>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</si>
  <si>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</si>
  <si>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</si>
  <si>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</si>
  <si>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</si>
  <si>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</si>
  <si>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</si>
  <si>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</si>
  <si>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</si>
  <si>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</si>
  <si>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</si>
  <si>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</si>
  <si>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</si>
  <si>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</si>
  <si>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</si>
  <si>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</si>
  <si>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</si>
  <si>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</si>
  <si>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</si>
  <si>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</si>
  <si>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</si>
  <si>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</si>
  <si>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</si>
  <si>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</si>
  <si>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</si>
  <si>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</si>
  <si>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</si>
  <si>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</si>
  <si>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</si>
  <si>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</si>
  <si>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</si>
  <si>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</si>
  <si>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</si>
  <si>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</si>
  <si>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</si>
  <si>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</si>
  <si>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</si>
  <si>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</si>
  <si>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</si>
  <si>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</si>
  <si>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</si>
  <si>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</si>
  <si>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</si>
  <si>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</si>
  <si>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</si>
  <si>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</si>
  <si>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</si>
  <si>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</si>
  <si>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</si>
  <si>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</si>
  <si>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</si>
  <si>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</si>
  <si>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</si>
  <si>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</si>
  <si>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</si>
  <si>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</si>
  <si>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</si>
  <si>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</si>
  <si>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</si>
  <si>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</si>
  <si>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</si>
  <si>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</si>
  <si>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</si>
  <si>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</si>
  <si>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</si>
  <si>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</si>
  <si>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</si>
  <si>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</si>
  <si>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</si>
  <si>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</si>
  <si>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</si>
  <si>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</si>
  <si>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</si>
  <si>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</si>
  <si>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</si>
  <si>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</si>
  <si>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</si>
  <si>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</si>
  <si>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</si>
  <si>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</si>
  <si>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</si>
  <si>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</si>
  <si>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</si>
  <si>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</si>
  <si>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</si>
  <si>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</si>
  <si>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</si>
  <si>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</si>
  <si>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</si>
  <si>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</si>
  <si>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</si>
  <si>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</si>
  <si>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</si>
  <si>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</si>
  <si>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</si>
  <si>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</si>
  <si>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</si>
  <si>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</si>
  <si>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</si>
  <si>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</si>
  <si>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</si>
  <si>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</si>
  <si>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</si>
  <si>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</si>
  <si>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</si>
  <si>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</si>
  <si>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</si>
  <si>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</si>
  <si>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</si>
  <si>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</si>
  <si>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</si>
  <si>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</si>
  <si>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</si>
  <si>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</si>
  <si>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</si>
  <si>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</si>
  <si>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</si>
  <si>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</si>
  <si>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</si>
  <si>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</si>
  <si>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</si>
  <si>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</si>
  <si>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</si>
  <si>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</si>
  <si>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</si>
  <si>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</si>
  <si>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</si>
  <si>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</si>
  <si>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</si>
  <si>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</si>
  <si>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</si>
  <si>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</si>
  <si>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</si>
  <si>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</si>
  <si>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</si>
  <si>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</si>
  <si>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</si>
  <si>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</si>
  <si>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</si>
  <si>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</si>
  <si>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</si>
  <si>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</si>
  <si>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</si>
  <si>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</si>
  <si>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</si>
  <si>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</si>
  <si>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</si>
  <si>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</si>
  <si>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</si>
  <si>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</si>
  <si>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</si>
  <si>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</si>
  <si>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</si>
  <si>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</si>
  <si>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</si>
  <si>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</si>
  <si>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</si>
  <si>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</si>
  <si>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</si>
  <si>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</si>
  <si>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</si>
  <si>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</si>
  <si>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</si>
  <si>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</si>
  <si>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</si>
  <si>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</si>
  <si>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</si>
  <si>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</si>
  <si>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</si>
  <si>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</si>
  <si>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</si>
  <si>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</si>
  <si>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</si>
  <si>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</si>
  <si>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</si>
  <si>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</si>
  <si>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</si>
  <si>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</si>
  <si>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</si>
  <si>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</si>
  <si>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</si>
  <si>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</si>
  <si>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</si>
  <si>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</si>
  <si>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</si>
  <si>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</si>
  <si>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</si>
  <si>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</si>
  <si>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</si>
  <si>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</si>
  <si>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</si>
  <si>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</si>
  <si>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</si>
  <si>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</si>
  <si>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</si>
  <si>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</si>
  <si>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</si>
  <si>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</si>
  <si>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</si>
  <si>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</si>
  <si>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</si>
  <si>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</si>
  <si>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</si>
  <si>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</si>
  <si>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</si>
  <si>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</si>
  <si>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</si>
  <si>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</si>
  <si>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</si>
  <si>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</si>
  <si>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</si>
  <si>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</si>
  <si>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</si>
  <si>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</si>
  <si>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</si>
  <si>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</si>
  <si>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</si>
  <si>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</si>
  <si>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</si>
  <si>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</si>
  <si>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</si>
  <si>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</si>
  <si>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</si>
  <si>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</si>
  <si>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</si>
  <si>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</si>
  <si>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</si>
  <si>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</si>
  <si>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</si>
  <si>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</si>
  <si>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</si>
  <si>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</si>
  <si>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</si>
  <si>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</si>
  <si>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</si>
  <si>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</si>
  <si>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</si>
  <si>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</si>
  <si>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</si>
  <si>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</si>
  <si>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</si>
  <si>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</si>
  <si>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</si>
  <si>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</si>
  <si>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</si>
  <si>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</si>
  <si>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</si>
  <si>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</si>
  <si>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</si>
  <si>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</si>
  <si>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</si>
  <si>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</si>
  <si>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</si>
  <si>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</si>
  <si>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</si>
  <si>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</si>
  <si>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</si>
  <si>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</si>
  <si>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</si>
  <si>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</si>
  <si>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</si>
  <si>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</si>
  <si>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</si>
  <si>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</si>
  <si>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</si>
  <si>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</si>
  <si>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</si>
  <si>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</si>
  <si>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</si>
  <si>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</si>
  <si>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</si>
  <si>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</si>
  <si>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</si>
  <si>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</si>
  <si>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</si>
  <si>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</si>
  <si>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</si>
  <si>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</si>
  <si>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</si>
  <si>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</si>
  <si>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</si>
  <si>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</si>
  <si>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</si>
  <si>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</si>
  <si>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</si>
  <si>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</si>
  <si>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</si>
  <si>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</si>
  <si>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</si>
  <si>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</si>
  <si>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</si>
  <si>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</si>
  <si>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</si>
  <si>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</si>
  <si>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</si>
  <si>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</si>
  <si>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</si>
  <si>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</si>
  <si>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</si>
  <si>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</si>
  <si>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</si>
  <si>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</si>
  <si>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</si>
  <si>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</si>
  <si>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</si>
  <si>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</si>
  <si>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</si>
  <si>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</si>
  <si>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</si>
  <si>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</si>
  <si>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</si>
  <si>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</si>
  <si>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</si>
  <si>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</si>
  <si>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</si>
  <si>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</si>
  <si>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</si>
  <si>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</si>
  <si>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</si>
  <si>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</si>
  <si>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</si>
  <si>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</si>
  <si>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</si>
  <si>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</si>
  <si>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</si>
  <si>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</si>
  <si>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</si>
  <si>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</si>
  <si>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</si>
  <si>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</si>
  <si>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</si>
  <si>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</si>
  <si>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</si>
  <si>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</si>
  <si>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</si>
  <si>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</si>
  <si>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</si>
  <si>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</si>
  <si>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</si>
  <si>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</si>
  <si>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</si>
  <si>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</si>
  <si>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</si>
  <si>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</si>
  <si>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</si>
  <si>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</si>
  <si>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</si>
  <si>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</si>
  <si>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</si>
  <si>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</si>
  <si>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</si>
  <si>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</si>
  <si>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</si>
  <si>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</si>
  <si>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</si>
  <si>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</si>
  <si>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</si>
  <si>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</si>
  <si>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</si>
  <si>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</si>
  <si>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</si>
  <si>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</si>
  <si>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</si>
  <si>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</si>
  <si>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</si>
  <si>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</si>
  <si>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</si>
  <si>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</si>
  <si>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</si>
  <si>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</si>
  <si>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</si>
  <si>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</si>
  <si>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</si>
  <si>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</si>
  <si>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</si>
  <si>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</si>
  <si>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</si>
  <si>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</si>
  <si>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</si>
  <si>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</si>
  <si>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</si>
  <si>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</si>
  <si>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</si>
  <si>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</si>
  <si>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</si>
  <si>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</si>
  <si>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</si>
  <si>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</si>
  <si>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</si>
  <si>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</si>
  <si>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</si>
  <si>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</si>
  <si>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</si>
  <si>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</si>
  <si>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</si>
  <si>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</si>
  <si>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</si>
  <si>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</si>
  <si>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</si>
  <si>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</si>
  <si>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</si>
  <si>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</si>
  <si>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</si>
  <si>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</si>
  <si>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</si>
  <si>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</si>
  <si>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</si>
  <si>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</si>
  <si>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</si>
  <si>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</si>
  <si>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</si>
  <si>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</si>
  <si>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</si>
  <si>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</si>
  <si>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</si>
  <si>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</si>
  <si>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</si>
  <si>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</si>
  <si>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</si>
  <si>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</si>
  <si>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</si>
  <si>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</si>
  <si>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</si>
  <si>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</si>
  <si>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</si>
  <si>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</si>
  <si>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</si>
  <si>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</si>
  <si>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</si>
  <si>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</si>
  <si>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</si>
  <si>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</si>
  <si>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</si>
  <si>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</si>
  <si>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</si>
  <si>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</si>
  <si>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</si>
  <si>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</si>
  <si>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</si>
  <si>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</si>
  <si>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</si>
  <si>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</si>
  <si>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</si>
  <si>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</si>
  <si>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</si>
  <si>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</si>
  <si>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</si>
  <si>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</si>
  <si>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</si>
  <si>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</si>
  <si>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</si>
  <si>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</si>
  <si>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</si>
  <si>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</si>
  <si>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</si>
  <si>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</si>
  <si>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</si>
  <si>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</si>
  <si>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</si>
  <si>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</si>
  <si>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</si>
  <si>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</si>
  <si>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</si>
  <si>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</si>
  <si>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</si>
  <si>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</si>
  <si>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</si>
  <si>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</si>
  <si>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</si>
  <si>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</si>
  <si>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</si>
  <si>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</si>
  <si>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</si>
  <si>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</si>
  <si>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</si>
  <si>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</si>
  <si>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</si>
  <si>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</si>
  <si>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</si>
  <si>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</si>
  <si>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</si>
  <si>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</si>
  <si>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</si>
  <si>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</si>
  <si>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</si>
  <si>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</si>
  <si>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</si>
  <si>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</si>
  <si>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</si>
  <si>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</si>
  <si>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</si>
  <si>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</si>
  <si>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</si>
  <si>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</si>
  <si>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</si>
  <si>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</si>
  <si>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</si>
  <si>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</si>
  <si>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</si>
  <si>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</si>
  <si>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</si>
  <si>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</si>
  <si>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</si>
  <si>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</si>
  <si>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</si>
  <si>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</si>
  <si>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</si>
  <si>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</si>
  <si>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</si>
  <si>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</si>
  <si>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</si>
  <si>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</si>
  <si>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</si>
  <si>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</si>
  <si>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</si>
  <si>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</si>
  <si>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</si>
  <si>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</si>
  <si>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</si>
  <si>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</si>
  <si>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</si>
  <si>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</si>
  <si>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</si>
  <si>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</si>
  <si>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</si>
  <si>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</si>
  <si>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</si>
  <si>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</si>
  <si>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</si>
  <si>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</si>
  <si>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</si>
  <si>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</si>
  <si>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</si>
  <si>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</si>
  <si>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</si>
  <si>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</si>
  <si>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</si>
  <si>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</si>
  <si>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</si>
  <si>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</si>
  <si>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</si>
  <si>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</si>
  <si>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</si>
  <si>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</si>
  <si>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</si>
  <si>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</si>
  <si>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</si>
  <si>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</si>
  <si>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</si>
  <si>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</si>
  <si>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</si>
  <si>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</si>
  <si>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</si>
  <si>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</si>
  <si>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</si>
  <si>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</si>
  <si>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</si>
  <si>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</si>
  <si>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</si>
  <si>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</si>
  <si>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</si>
  <si>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</si>
  <si>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</si>
  <si>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</si>
  <si>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</si>
  <si>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</si>
  <si>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</si>
  <si>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</si>
  <si>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</si>
  <si>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</si>
  <si>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</si>
  <si>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</si>
  <si>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</si>
  <si>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</si>
  <si>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</si>
  <si>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</si>
  <si>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</si>
  <si>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</si>
  <si>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</si>
  <si>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</si>
  <si>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</si>
  <si>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</si>
  <si>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</si>
  <si>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</si>
  <si>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</si>
  <si>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</si>
  <si>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</si>
  <si>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</si>
  <si>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</si>
  <si>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</si>
  <si>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</si>
  <si>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</si>
  <si>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</si>
  <si>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</si>
  <si>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</si>
  <si>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</si>
  <si>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</si>
  <si>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</si>
  <si>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</si>
  <si>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</si>
  <si>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</si>
  <si>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</si>
  <si>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</si>
  <si>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</si>
  <si>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</si>
  <si>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</si>
  <si>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</si>
  <si>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</si>
  <si>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</si>
  <si>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</si>
  <si>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</si>
  <si>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</si>
  <si>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</si>
  <si>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</si>
  <si>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</si>
  <si>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</si>
  <si>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</si>
  <si>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</si>
  <si>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</si>
  <si>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</si>
  <si>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</si>
  <si>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</si>
  <si>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</si>
  <si>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</si>
  <si>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</si>
  <si>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</si>
  <si>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</si>
  <si>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</si>
  <si>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</si>
  <si>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</si>
  <si>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</si>
  <si>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</si>
  <si>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</si>
  <si>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</si>
  <si>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</si>
  <si>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</si>
  <si>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</si>
  <si>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</si>
  <si>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</si>
  <si>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</si>
  <si>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</si>
  <si>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</si>
  <si>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</si>
  <si>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</si>
  <si>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</si>
  <si>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</si>
  <si>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</si>
  <si>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</si>
  <si>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</si>
  <si>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</si>
  <si>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</si>
  <si>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</si>
  <si>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</si>
  <si>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</si>
  <si>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</si>
  <si>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</si>
  <si>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</si>
  <si>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</si>
  <si>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</si>
  <si>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</si>
  <si>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</si>
  <si>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</si>
  <si>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</si>
  <si>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</si>
  <si>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</si>
  <si>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</si>
  <si>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</si>
  <si>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</si>
  <si>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</si>
  <si>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</si>
  <si>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</si>
  <si>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</si>
  <si>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</si>
  <si>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</si>
  <si>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</si>
  <si>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</si>
  <si>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</si>
  <si>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</si>
  <si>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</si>
  <si>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</si>
  <si>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</si>
  <si>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</si>
  <si>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</si>
  <si>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</si>
  <si>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</si>
  <si>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</si>
  <si>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</si>
  <si>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</si>
  <si>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</si>
  <si>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</si>
  <si>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</si>
  <si>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</si>
  <si>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</si>
  <si>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</si>
  <si>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</si>
  <si>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</si>
  <si>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</si>
  <si>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</si>
  <si>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</si>
  <si>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</si>
  <si>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</si>
  <si>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</si>
  <si>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</si>
  <si>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</si>
  <si>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</si>
  <si>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</si>
  <si>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</si>
  <si>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</si>
  <si>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</si>
  <si>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</si>
  <si>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</si>
  <si>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</si>
  <si>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</si>
  <si>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</si>
  <si>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</si>
  <si>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</si>
  <si>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</si>
  <si>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</si>
  <si>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</si>
  <si>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</si>
  <si>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</si>
  <si>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</si>
  <si>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</si>
  <si>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</si>
  <si>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</si>
  <si>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</si>
  <si>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</si>
  <si>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</si>
  <si>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</si>
  <si>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</si>
  <si>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</si>
  <si>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</si>
  <si>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</si>
  <si>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</si>
  <si>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</si>
  <si>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</si>
  <si>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</si>
  <si>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</si>
  <si>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</si>
  <si>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</si>
  <si>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</si>
  <si>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</si>
  <si>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</si>
  <si>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</si>
  <si>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</si>
  <si>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</si>
  <si>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</si>
  <si>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</si>
  <si>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</si>
  <si>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</si>
  <si>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</si>
  <si>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</si>
  <si>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</si>
  <si>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</si>
  <si>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</si>
  <si>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</si>
  <si>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</si>
  <si>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</si>
  <si>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</si>
  <si>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</si>
  <si>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</si>
  <si>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</si>
  <si>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</si>
  <si>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</si>
  <si>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</si>
  <si>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</si>
  <si>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</si>
  <si>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</si>
  <si>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</si>
  <si>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</si>
  <si>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</si>
  <si>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</si>
  <si>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</si>
  <si>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</si>
  <si>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</si>
  <si>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</si>
  <si>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</si>
  <si>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</si>
  <si>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</si>
  <si>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</si>
  <si>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</si>
  <si>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</si>
  <si>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</si>
  <si>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</si>
  <si>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</si>
  <si>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</si>
  <si>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</si>
  <si>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</si>
  <si>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</si>
  <si>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</si>
  <si>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</si>
  <si>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</si>
  <si>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</si>
  <si>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</si>
  <si>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</si>
  <si>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</si>
  <si>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</si>
  <si>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</si>
  <si>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</si>
  <si>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</si>
  <si>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</si>
  <si>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</si>
  <si>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</si>
  <si>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</si>
  <si>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</si>
  <si>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</si>
  <si>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</si>
  <si>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</si>
  <si>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</si>
  <si>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</si>
  <si>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</si>
  <si>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</si>
  <si>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</si>
  <si>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</si>
  <si>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</si>
  <si>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</si>
  <si>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</si>
  <si>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</si>
  <si>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</si>
  <si>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</si>
  <si>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</si>
  <si>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</si>
  <si>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</si>
  <si>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</si>
  <si>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</si>
  <si>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</si>
  <si>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</si>
  <si>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</si>
  <si>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</si>
  <si>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</si>
  <si>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</si>
  <si>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</si>
  <si>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</si>
  <si>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</si>
  <si>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</si>
  <si>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</si>
  <si>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</si>
  <si>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</si>
  <si>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</si>
  <si>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</si>
  <si>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</si>
  <si>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</si>
  <si>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</si>
  <si>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</si>
  <si>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</si>
  <si>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</si>
  <si>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</si>
  <si>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</si>
  <si>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</si>
  <si>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</si>
  <si>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</si>
  <si>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</si>
  <si>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</si>
  <si>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</si>
  <si>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</si>
  <si>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</si>
  <si>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</si>
  <si>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</si>
  <si>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</si>
  <si>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</si>
  <si>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</si>
  <si>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</si>
  <si>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</si>
  <si>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</si>
  <si>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</si>
  <si>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</si>
  <si>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</si>
  <si>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</si>
  <si>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</si>
  <si>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</si>
  <si>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</si>
  <si>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</si>
  <si>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</si>
  <si>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</si>
  <si>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</si>
  <si>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</si>
  <si>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</si>
  <si>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</si>
  <si>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</si>
  <si>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</si>
  <si>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</si>
  <si>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</si>
  <si>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</si>
  <si>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</si>
  <si>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</si>
  <si>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</si>
  <si>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</si>
  <si>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</si>
  <si>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</si>
  <si>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</si>
  <si>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</si>
  <si>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</si>
  <si>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</si>
  <si>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</si>
  <si>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</si>
  <si>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</si>
  <si>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</si>
  <si>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</si>
  <si>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</si>
  <si>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</si>
  <si>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</si>
  <si>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</si>
  <si>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</si>
  <si>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</si>
  <si>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</si>
  <si>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</si>
  <si>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</si>
  <si>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</si>
  <si>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</si>
  <si>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</si>
  <si>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</si>
  <si>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</si>
  <si>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</si>
  <si>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</si>
  <si>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</si>
  <si>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</si>
  <si>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</si>
  <si>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</si>
  <si>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</si>
  <si>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</si>
  <si>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</si>
  <si>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</si>
  <si>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</si>
  <si>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</si>
  <si>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</si>
  <si>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</si>
  <si>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</si>
  <si>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</si>
  <si>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</si>
  <si>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</si>
  <si>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</si>
  <si>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</si>
  <si>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</si>
  <si>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</si>
  <si>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</si>
  <si>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</si>
  <si>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</si>
  <si>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</si>
  <si>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</si>
  <si>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</si>
  <si>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</si>
  <si>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</si>
  <si>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</si>
  <si>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</si>
  <si>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</si>
  <si>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</si>
  <si>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</si>
  <si>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</si>
  <si>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</si>
  <si>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</si>
  <si>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</si>
  <si>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</si>
  <si>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</si>
  <si>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</si>
  <si>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</si>
  <si>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</si>
  <si>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</si>
  <si>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</si>
  <si>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</si>
  <si>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</si>
  <si>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</si>
  <si>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</si>
  <si>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</si>
  <si>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</si>
  <si>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</si>
  <si>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</si>
  <si>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</si>
  <si>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</si>
  <si>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</si>
  <si>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</si>
  <si>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</si>
  <si>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</si>
  <si>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</si>
  <si>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</si>
  <si>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</si>
  <si>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</si>
  <si>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</si>
  <si>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</si>
  <si>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</si>
  <si>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</si>
  <si>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</si>
  <si>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</si>
  <si>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</si>
  <si>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</si>
  <si>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</si>
  <si>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</si>
  <si>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</si>
  <si>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</si>
  <si>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</si>
  <si>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</si>
  <si>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</si>
  <si>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</si>
  <si>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</si>
  <si>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</si>
  <si>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</si>
  <si>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</si>
  <si>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</si>
  <si>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</si>
  <si>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</si>
  <si>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</si>
  <si>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</si>
  <si>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</si>
  <si>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</si>
  <si>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</si>
  <si>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</si>
  <si>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</si>
  <si>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</si>
  <si>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</si>
  <si>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</si>
  <si>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</si>
  <si>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</si>
  <si>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</si>
  <si>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</si>
  <si>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</si>
  <si>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</si>
  <si>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</si>
  <si>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</si>
  <si>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</si>
  <si>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</si>
  <si>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</si>
  <si>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</si>
  <si>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</si>
  <si>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</si>
  <si>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</si>
  <si>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</si>
  <si>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</si>
  <si>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</si>
  <si>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</si>
  <si>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</si>
  <si>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</si>
  <si>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</si>
  <si>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</si>
  <si>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</si>
  <si>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</si>
  <si>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</si>
  <si>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</si>
  <si>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</si>
  <si>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</si>
  <si>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</si>
  <si>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</si>
  <si>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</si>
  <si>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</si>
  <si>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</si>
  <si>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</si>
  <si>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</si>
  <si>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</si>
  <si>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</si>
  <si>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</si>
  <si>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</si>
  <si>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</si>
  <si>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</si>
  <si>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</si>
  <si>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</si>
  <si>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</si>
  <si>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</si>
  <si>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</si>
  <si>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</si>
  <si>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</si>
  <si>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</si>
  <si>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</si>
  <si>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</si>
  <si>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</si>
  <si>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</si>
  <si>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</si>
  <si>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</si>
  <si>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</si>
  <si>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</si>
  <si>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</si>
  <si>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</si>
  <si>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</si>
  <si>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</si>
  <si>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</si>
  <si>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</si>
  <si>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</si>
  <si>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</si>
  <si>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</si>
  <si>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</si>
  <si>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</si>
  <si>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</si>
  <si>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</si>
  <si>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</si>
  <si>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</si>
  <si>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</si>
  <si>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</si>
  <si>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</si>
  <si>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</si>
  <si>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</si>
  <si>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</si>
  <si>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</si>
  <si>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</si>
  <si>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</si>
  <si>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</si>
  <si>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</si>
  <si>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</si>
  <si>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</si>
  <si>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</si>
  <si>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</si>
  <si>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</si>
  <si>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</si>
  <si>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</si>
  <si>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</si>
  <si>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</si>
  <si>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</si>
  <si>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</si>
  <si>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</si>
  <si>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</si>
  <si>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</si>
  <si>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</si>
  <si>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</si>
  <si>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</si>
  <si>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</si>
  <si>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</si>
  <si>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</si>
  <si>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</si>
  <si>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</si>
  <si>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</si>
  <si>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</si>
  <si>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</si>
  <si>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</si>
  <si>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</si>
  <si>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</si>
  <si>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</si>
  <si>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</si>
  <si>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</si>
  <si>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</si>
  <si>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</si>
  <si>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</si>
  <si>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</si>
  <si>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</si>
  <si>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</si>
  <si>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</si>
  <si>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</si>
  <si>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</si>
  <si>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</si>
  <si>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</si>
  <si>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</si>
  <si>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</si>
  <si>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</si>
  <si>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</si>
  <si>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</si>
  <si>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</si>
  <si>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</si>
  <si>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</si>
  <si>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</si>
  <si>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</si>
  <si>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</si>
  <si>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</si>
  <si>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</si>
  <si>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</si>
  <si>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</si>
  <si>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</si>
  <si>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</si>
  <si>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</si>
  <si>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</si>
  <si>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</si>
  <si>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</si>
  <si>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</si>
  <si>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</si>
  <si>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</si>
  <si>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</si>
  <si>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</si>
  <si>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</si>
  <si>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</si>
  <si>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</si>
  <si>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</si>
  <si>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</si>
  <si>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</si>
  <si>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</si>
  <si>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</si>
  <si>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</si>
  <si>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</si>
  <si>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</si>
  <si>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</si>
  <si>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</si>
  <si>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</si>
  <si>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</si>
  <si>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</si>
  <si>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</si>
  <si>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</si>
  <si>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</si>
  <si>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</si>
  <si>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</si>
  <si>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</si>
  <si>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</si>
  <si>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</si>
  <si>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</si>
  <si>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</si>
  <si>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</si>
  <si>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</si>
  <si>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</si>
  <si>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</si>
  <si>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</si>
  <si>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</si>
  <si>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</si>
  <si>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</si>
  <si>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</si>
  <si>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</si>
  <si>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</si>
  <si>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</si>
  <si>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</si>
  <si>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</si>
  <si>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</si>
  <si>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</si>
  <si>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</si>
  <si>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</si>
  <si>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</si>
  <si>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</si>
  <si>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</si>
  <si>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</si>
  <si>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</si>
  <si>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</si>
  <si>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</si>
  <si>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</si>
  <si>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</si>
  <si>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</si>
  <si>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</si>
  <si>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</si>
  <si>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</si>
  <si>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</si>
  <si>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</si>
  <si>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</si>
  <si>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</si>
  <si>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</si>
  <si>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</si>
  <si>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</si>
  <si>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</si>
  <si>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</si>
  <si>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</si>
  <si>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</si>
  <si>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</si>
  <si>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</si>
  <si>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</si>
  <si>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</si>
  <si>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</si>
  <si>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</si>
  <si>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</si>
  <si>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</si>
  <si>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</si>
  <si>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</si>
  <si>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</si>
  <si>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</si>
  <si>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</si>
  <si>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</si>
  <si>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</si>
  <si>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</si>
  <si>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</si>
  <si>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</si>
  <si>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</si>
  <si>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</si>
  <si>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</si>
  <si>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</si>
  <si>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</si>
  <si>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</si>
  <si>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</si>
  <si>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</si>
  <si>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</si>
  <si>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</si>
  <si>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</si>
  <si>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</si>
  <si>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</si>
  <si>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</si>
  <si>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</si>
  <si>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</si>
  <si>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</si>
  <si>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</si>
  <si>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</si>
  <si>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</si>
  <si>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</si>
  <si>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</si>
  <si>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</si>
  <si>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</si>
  <si>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</si>
  <si>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</si>
  <si>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</si>
  <si>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</si>
  <si>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</si>
  <si>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</si>
  <si>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</si>
  <si>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</si>
  <si>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</si>
  <si>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</si>
  <si>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</si>
  <si>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</si>
  <si>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</si>
  <si>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</si>
  <si>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</si>
  <si>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</si>
  <si>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</si>
  <si>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</si>
  <si>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</si>
  <si>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</si>
  <si>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</si>
  <si>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</si>
  <si>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</si>
  <si>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</si>
  <si>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</si>
  <si>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</si>
  <si>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</si>
  <si>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</si>
  <si>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</si>
  <si>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</si>
  <si>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</si>
  <si>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</si>
  <si>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</si>
  <si>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</si>
  <si>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</si>
  <si>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</si>
  <si>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</si>
  <si>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</si>
  <si>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</si>
  <si>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</si>
  <si>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</si>
  <si>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</si>
  <si>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</si>
  <si>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</si>
  <si>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</si>
  <si>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</si>
  <si>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</si>
  <si>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</si>
  <si>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</si>
  <si>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</si>
  <si>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</si>
  <si>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</si>
  <si>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</si>
  <si>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</si>
  <si>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</si>
  <si>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</si>
  <si>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</si>
  <si>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</si>
  <si>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</si>
  <si>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</si>
  <si>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</si>
  <si>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</si>
  <si>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</si>
  <si>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</si>
  <si>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</si>
  <si>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</si>
  <si>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</si>
  <si>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</si>
  <si>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</si>
  <si>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</si>
  <si>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</si>
  <si>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</si>
  <si>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</si>
  <si>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</si>
  <si>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</si>
  <si>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</si>
  <si>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</si>
  <si>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</si>
  <si>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</si>
  <si>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</si>
  <si>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</si>
  <si>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</si>
  <si>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</si>
  <si>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</si>
  <si>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</si>
  <si>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</si>
  <si>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</si>
  <si>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</si>
  <si>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</si>
  <si>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</si>
  <si>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</si>
  <si>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</si>
  <si>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</si>
  <si>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</si>
  <si>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</si>
  <si>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</si>
  <si>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</si>
  <si>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</si>
  <si>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</si>
  <si>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</si>
  <si>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</si>
  <si>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</si>
  <si>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</si>
  <si>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</si>
  <si>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</si>
  <si>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</si>
  <si>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</si>
  <si>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</si>
  <si>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</si>
  <si>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</si>
  <si>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</si>
  <si>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</si>
  <si>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</si>
  <si>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</si>
  <si>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</si>
  <si>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</si>
  <si>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</si>
  <si>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</si>
  <si>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</si>
  <si>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</si>
  <si>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</si>
  <si>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</si>
  <si>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</si>
  <si>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</si>
  <si>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</si>
  <si>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</si>
  <si>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</si>
  <si>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</si>
  <si>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</si>
  <si>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</si>
  <si>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</si>
  <si>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</si>
  <si>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</si>
  <si>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</si>
  <si>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</si>
  <si>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</si>
  <si>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</si>
  <si>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</si>
  <si>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</si>
  <si>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</si>
  <si>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</si>
  <si>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</si>
  <si>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</si>
  <si>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</si>
  <si>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</si>
  <si>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</si>
  <si>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</si>
  <si>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</si>
  <si>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</si>
  <si>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</si>
  <si>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</si>
  <si>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</si>
  <si>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</si>
  <si>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</si>
  <si>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</si>
  <si>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</si>
  <si>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</si>
  <si>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</si>
  <si>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</si>
  <si>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</si>
  <si>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</si>
  <si>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</si>
  <si>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</si>
  <si>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</si>
  <si>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</si>
  <si>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</si>
  <si>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</si>
  <si>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</si>
  <si>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</si>
  <si>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</si>
  <si>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</si>
  <si>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</si>
  <si>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</si>
  <si>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</si>
  <si>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</si>
  <si>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</si>
  <si>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</si>
  <si>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</si>
  <si>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</si>
  <si>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</si>
  <si>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</si>
  <si>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</si>
  <si>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</si>
  <si>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</si>
  <si>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</si>
  <si>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</si>
  <si>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</si>
  <si>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</si>
  <si>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</si>
  <si>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</si>
  <si>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</si>
  <si>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</si>
  <si>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</si>
  <si>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</si>
  <si>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</si>
  <si>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</si>
  <si>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</si>
  <si>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</si>
  <si>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</si>
  <si>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</si>
  <si>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</si>
  <si>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</si>
  <si>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</si>
  <si>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</si>
  <si>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</si>
  <si>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</si>
  <si>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</si>
  <si>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</si>
  <si>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</si>
  <si>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</si>
  <si>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</si>
  <si>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</si>
  <si>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</si>
  <si>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</si>
  <si>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</si>
  <si>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</si>
  <si>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</si>
  <si>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</si>
  <si>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</si>
  <si>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</si>
  <si>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</si>
  <si>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</si>
  <si>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</si>
  <si>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</si>
  <si>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</si>
  <si>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</si>
  <si>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</si>
  <si>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</si>
  <si>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</si>
  <si>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</si>
  <si>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</si>
  <si>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</si>
  <si>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</si>
  <si>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</si>
  <si>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</si>
  <si>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</si>
  <si>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</si>
  <si>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</si>
  <si>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</si>
  <si>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</si>
  <si>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</si>
  <si>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</si>
  <si>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</si>
  <si>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</si>
  <si>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</si>
  <si>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</si>
  <si>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</si>
  <si>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</si>
  <si>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</si>
  <si>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</si>
  <si>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</si>
  <si>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</si>
  <si>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</si>
  <si>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</si>
  <si>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</si>
  <si>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</si>
  <si>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</si>
  <si>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</si>
  <si>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</si>
  <si>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</si>
  <si>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</si>
  <si>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</si>
  <si>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</si>
  <si>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</si>
  <si>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</si>
  <si>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</si>
  <si>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</si>
  <si>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</si>
  <si>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</si>
  <si>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</si>
  <si>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</si>
  <si>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</si>
  <si>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</si>
  <si>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</si>
  <si>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</si>
  <si>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</si>
  <si>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</si>
  <si>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</si>
  <si>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</si>
  <si>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</si>
  <si>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</si>
  <si>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</si>
  <si>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</si>
  <si>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</si>
  <si>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</si>
  <si>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</si>
  <si>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</si>
  <si>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</si>
  <si>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</si>
  <si>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</si>
  <si>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</si>
  <si>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</si>
  <si>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</si>
  <si>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</si>
  <si>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</si>
  <si>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</si>
  <si>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</si>
  <si>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</si>
  <si>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</si>
  <si>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</si>
  <si>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</si>
  <si>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</si>
  <si>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</si>
  <si>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</si>
  <si>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</si>
  <si>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</si>
  <si>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</si>
  <si>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</si>
  <si>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</si>
  <si>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</si>
  <si>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</si>
  <si>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</si>
  <si>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</si>
  <si>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</si>
  <si>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</si>
  <si>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</si>
  <si>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</si>
  <si>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</si>
  <si>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</si>
  <si>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</si>
  <si>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</si>
  <si>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</si>
  <si>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</si>
  <si>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</si>
  <si>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</si>
  <si>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</si>
  <si>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</si>
  <si>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</si>
  <si>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</si>
  <si>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</si>
  <si>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</si>
  <si>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</si>
  <si>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</si>
  <si>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</si>
  <si>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</si>
  <si>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</si>
  <si>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</si>
  <si>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</si>
  <si>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</si>
  <si>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</si>
  <si>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</si>
  <si>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</si>
  <si>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</si>
  <si>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</si>
  <si>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</si>
  <si>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</si>
  <si>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</si>
  <si>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</si>
  <si>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</si>
  <si>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</si>
  <si>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</si>
  <si>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</si>
  <si>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</si>
  <si>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</si>
  <si>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</si>
  <si>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</si>
  <si>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</si>
  <si>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</si>
  <si>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</si>
  <si>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</si>
  <si>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</si>
  <si>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</si>
  <si>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</si>
  <si>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</si>
  <si>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</si>
  <si>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</si>
  <si>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</si>
  <si>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</si>
  <si>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</si>
  <si>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</si>
  <si>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</si>
  <si>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</si>
  <si>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</si>
  <si>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</si>
  <si>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</si>
  <si>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</si>
  <si>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</si>
  <si>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</si>
  <si>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</si>
  <si>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</si>
  <si>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</si>
  <si>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</si>
  <si>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</si>
  <si>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</si>
  <si>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</si>
  <si>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</si>
  <si>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</si>
  <si>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</si>
  <si>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</si>
  <si>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</si>
  <si>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</si>
  <si>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</si>
  <si>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</si>
  <si>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</si>
  <si>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</si>
  <si>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</si>
  <si>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</si>
  <si>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</si>
  <si>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</si>
  <si>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</si>
  <si>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</si>
  <si>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</si>
  <si>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</si>
  <si>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</si>
  <si>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</si>
  <si>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</si>
  <si>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</si>
  <si>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</si>
  <si>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</si>
  <si>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</si>
  <si>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</si>
  <si>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</si>
  <si>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</si>
  <si>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</si>
  <si>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</si>
  <si>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</si>
  <si>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</si>
  <si>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</si>
  <si>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</si>
  <si>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</si>
  <si>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</si>
  <si>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</si>
  <si>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</si>
  <si>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</si>
  <si>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</si>
  <si>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</si>
  <si>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</si>
  <si>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</si>
  <si>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</si>
  <si>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</si>
  <si>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</si>
  <si>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</si>
  <si>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</si>
  <si>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</si>
  <si>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</si>
  <si>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</si>
  <si>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</si>
  <si>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</si>
  <si>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</si>
  <si>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</si>
  <si>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</si>
  <si>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</si>
  <si>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</si>
  <si>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</si>
  <si>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</si>
  <si>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</si>
  <si>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</si>
  <si>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</si>
  <si>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</si>
  <si>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</si>
  <si>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</si>
  <si>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</si>
  <si>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</si>
  <si>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</si>
  <si>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</si>
  <si>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</si>
  <si>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</si>
  <si>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</si>
  <si>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</si>
  <si>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</si>
  <si>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</si>
  <si>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</si>
  <si>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</si>
  <si>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</si>
  <si>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</si>
  <si>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</si>
  <si>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</si>
  <si>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</si>
  <si>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</si>
  <si>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</si>
  <si>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</si>
  <si>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</si>
  <si>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</si>
  <si>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</si>
  <si>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</si>
  <si>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</si>
  <si>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</si>
  <si>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</si>
  <si>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</si>
  <si>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</si>
  <si>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</si>
  <si>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</si>
  <si>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</si>
  <si>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</si>
  <si>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</si>
  <si>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</si>
  <si>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</si>
  <si>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</si>
  <si>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</si>
  <si>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</si>
  <si>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</si>
  <si>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</si>
  <si>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</si>
  <si>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</si>
  <si>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</si>
  <si>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</si>
  <si>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</si>
  <si>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</si>
  <si>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</si>
  <si>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</si>
  <si>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</si>
  <si>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</si>
  <si>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</si>
  <si>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</si>
  <si>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</si>
  <si>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</si>
  <si>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</si>
  <si>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</si>
  <si>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</si>
  <si>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</si>
  <si>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</si>
  <si>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</si>
  <si>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</si>
  <si>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</si>
  <si>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</si>
  <si>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</si>
  <si>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</si>
  <si>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</si>
  <si>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</si>
  <si>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</si>
  <si>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</si>
  <si>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</si>
  <si>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</si>
  <si>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</si>
  <si>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</si>
  <si>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</si>
  <si>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</si>
  <si>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</si>
  <si>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</si>
  <si>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</si>
  <si>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</si>
  <si>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</si>
  <si>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</si>
  <si>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</si>
  <si>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</si>
  <si>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</si>
  <si>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</si>
  <si>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</si>
  <si>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</si>
  <si>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</si>
  <si>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</si>
  <si>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</si>
  <si>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</si>
  <si>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</si>
  <si>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</si>
  <si>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</si>
  <si>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</si>
  <si>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</si>
  <si>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</si>
  <si>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</si>
  <si>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</si>
  <si>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</si>
  <si>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</si>
  <si>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</si>
  <si>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</si>
  <si>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</si>
  <si>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</si>
  <si>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</si>
  <si>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</si>
  <si>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</si>
  <si>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</si>
  <si>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</si>
  <si>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</si>
  <si>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</si>
  <si>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</si>
  <si>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</si>
  <si>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</si>
  <si>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</si>
  <si>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</si>
  <si>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</si>
  <si>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</si>
  <si>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</si>
  <si>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</si>
  <si>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</si>
  <si>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</si>
  <si>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</si>
  <si>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</si>
  <si>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</si>
  <si>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</si>
  <si>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</si>
  <si>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</si>
  <si>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</si>
  <si>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</si>
  <si>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</si>
  <si>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</si>
  <si>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</si>
  <si>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</si>
  <si>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</si>
  <si>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</si>
  <si>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</si>
  <si>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</si>
  <si>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</si>
  <si>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</si>
  <si>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</si>
  <si>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</si>
  <si>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</si>
  <si>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</si>
  <si>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</si>
  <si>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</si>
  <si>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</si>
  <si>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</si>
  <si>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</si>
  <si>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</si>
  <si>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</si>
  <si>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</si>
  <si>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</si>
  <si>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</si>
  <si>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</si>
  <si>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</si>
  <si>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</si>
  <si>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</si>
  <si>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</si>
  <si>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</si>
  <si>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</si>
  <si>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</si>
  <si>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</si>
  <si>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</si>
  <si>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</si>
  <si>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</si>
  <si>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</si>
  <si>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</si>
  <si>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</si>
  <si>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</si>
  <si>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</si>
  <si>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</si>
  <si>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</si>
  <si>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</si>
  <si>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</si>
  <si>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</si>
  <si>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</si>
  <si>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</si>
  <si>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</si>
  <si>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</si>
  <si>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</si>
  <si>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</si>
  <si>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</si>
  <si>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</si>
  <si>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</si>
  <si>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</si>
  <si>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</si>
  <si>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</si>
  <si>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</si>
  <si>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</si>
  <si>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</si>
  <si>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</si>
  <si>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</si>
  <si>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</si>
  <si>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</si>
  <si>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</si>
  <si>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</si>
  <si>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</si>
  <si>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</si>
  <si>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</si>
  <si>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</si>
  <si>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</si>
  <si>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</si>
  <si>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</si>
  <si>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</si>
  <si>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</si>
  <si>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</si>
  <si>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</si>
  <si>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</si>
  <si>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</si>
  <si>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</si>
  <si>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</si>
  <si>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</si>
  <si>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</si>
  <si>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</si>
  <si>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</si>
  <si>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</si>
  <si>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</si>
  <si>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</si>
  <si>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</si>
  <si>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</si>
  <si>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</si>
  <si>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</si>
  <si>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</si>
  <si>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</si>
  <si>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</si>
  <si>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</si>
  <si>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</si>
  <si>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</si>
  <si>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</si>
  <si>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</si>
  <si>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</si>
  <si>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</si>
  <si>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</si>
  <si>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</si>
  <si>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</si>
  <si>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</si>
  <si>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</si>
  <si>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</si>
  <si>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</si>
  <si>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</si>
  <si>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</si>
  <si>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</si>
  <si>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</si>
  <si>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</si>
  <si>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</si>
  <si>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</si>
  <si>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</si>
  <si>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</si>
  <si>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</si>
  <si>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</si>
  <si>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</si>
  <si>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</si>
  <si>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</si>
  <si>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</si>
  <si>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</si>
  <si>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</si>
  <si>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</si>
  <si>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</si>
  <si>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</si>
  <si>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</si>
  <si>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</si>
  <si>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</si>
  <si>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</si>
  <si>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</si>
  <si>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</si>
  <si>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</si>
  <si>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</si>
  <si>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</si>
  <si>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</si>
  <si>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</si>
  <si>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</si>
  <si>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</si>
  <si>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</si>
  <si>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</si>
  <si>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</si>
  <si>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</si>
  <si>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</si>
  <si>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</si>
  <si>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</si>
  <si>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</si>
  <si>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</si>
  <si>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</si>
  <si>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</si>
  <si>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</si>
  <si>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</si>
  <si>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</si>
  <si>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</si>
  <si>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</si>
  <si>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</si>
  <si>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</si>
  <si>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</si>
  <si>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</si>
  <si>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</si>
  <si>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</si>
  <si>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</si>
  <si>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</si>
  <si>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</si>
  <si>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</si>
  <si>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</si>
  <si>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</si>
  <si>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</si>
  <si>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</si>
  <si>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</si>
  <si>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</si>
  <si>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</si>
  <si>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</si>
  <si>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</si>
  <si>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</si>
  <si>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</si>
  <si>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</si>
  <si>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</si>
  <si>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</si>
  <si>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</si>
  <si>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</si>
  <si>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</si>
  <si>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</si>
  <si>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</si>
  <si>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</si>
  <si>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</si>
  <si>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</si>
  <si>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</si>
  <si>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</si>
  <si>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</si>
  <si>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</si>
  <si>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</si>
  <si>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</si>
  <si>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</si>
  <si>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</si>
  <si>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</si>
  <si>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</si>
  <si>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</si>
  <si>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</si>
  <si>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</si>
  <si>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</si>
  <si>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</si>
  <si>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</si>
  <si>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</si>
  <si>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</si>
  <si>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</si>
  <si>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</si>
  <si>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</si>
  <si>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</si>
  <si>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</si>
  <si>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</si>
  <si>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</si>
  <si>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</si>
  <si>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</si>
  <si>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</si>
  <si>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</si>
  <si>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</si>
  <si>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</si>
  <si>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</si>
  <si>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</si>
  <si>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</si>
  <si>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</si>
  <si>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</si>
  <si>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</si>
  <si>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</si>
  <si>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</si>
  <si>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</si>
  <si>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</si>
  <si>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</si>
  <si>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</si>
  <si>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</si>
  <si>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</si>
  <si>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</si>
  <si>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</si>
  <si>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</si>
  <si>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</si>
  <si>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</si>
  <si>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</si>
  <si>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</si>
  <si>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</si>
  <si>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</si>
  <si>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</si>
  <si>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</si>
  <si>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</si>
  <si>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</si>
  <si>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</si>
  <si>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</si>
  <si>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</si>
  <si>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</si>
  <si>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</si>
  <si>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</si>
  <si>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</si>
  <si>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</si>
  <si>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</si>
  <si>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</si>
  <si>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</si>
  <si>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</si>
  <si>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</si>
  <si>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</si>
  <si>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</si>
  <si>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</si>
  <si>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</si>
  <si>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</si>
  <si>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</si>
  <si>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</si>
  <si>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</si>
  <si>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</si>
  <si>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</si>
  <si>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</si>
  <si>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</si>
  <si>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</si>
  <si>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</si>
  <si>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</si>
  <si>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</si>
  <si>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</si>
  <si>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</si>
  <si>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</si>
  <si>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</si>
  <si>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</si>
  <si>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</si>
  <si>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</si>
  <si>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</si>
  <si>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</si>
  <si>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</si>
  <si>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</si>
  <si>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</si>
  <si>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</si>
  <si>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</si>
  <si>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</si>
  <si>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</si>
  <si>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</si>
  <si>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</si>
  <si>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</si>
  <si>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</si>
  <si>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</si>
  <si>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</si>
  <si>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</si>
  <si>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</si>
  <si>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</si>
  <si>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</si>
  <si>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</si>
  <si>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</si>
  <si>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</si>
  <si>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</si>
  <si>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</si>
  <si>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</si>
  <si>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</si>
  <si>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</si>
  <si>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</si>
  <si>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</si>
  <si>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</si>
  <si>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</si>
  <si>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</si>
  <si>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</si>
  <si>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</si>
  <si>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</si>
  <si>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</si>
  <si>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</si>
  <si>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</si>
  <si>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</si>
  <si>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</si>
  <si>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</si>
  <si>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</si>
  <si>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</si>
  <si>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</si>
  <si>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</si>
  <si>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</si>
  <si>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</si>
  <si>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</si>
  <si>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</si>
  <si>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</si>
  <si>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</si>
  <si>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</si>
  <si>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</si>
  <si>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</si>
  <si>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</si>
  <si>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</si>
  <si>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</si>
  <si>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</si>
  <si>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</si>
  <si>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</si>
  <si>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</si>
  <si>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</si>
  <si>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</si>
  <si>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</si>
  <si>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</si>
  <si>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</si>
  <si>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</si>
  <si>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</si>
  <si>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</si>
  <si>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</si>
  <si>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</si>
  <si>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</si>
  <si>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</si>
  <si>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</si>
  <si>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</si>
  <si>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</si>
  <si>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</si>
  <si>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</si>
  <si>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</si>
  <si>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</si>
  <si>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</si>
  <si>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</si>
  <si>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</si>
  <si>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</si>
  <si>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</si>
  <si>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</si>
  <si>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</si>
  <si>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</si>
  <si>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</si>
  <si>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</si>
  <si>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</si>
  <si>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</si>
  <si>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</si>
  <si>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</si>
  <si>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</si>
  <si>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</si>
  <si>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</si>
  <si>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</si>
  <si>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</si>
  <si>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</si>
  <si>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</si>
  <si>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</si>
  <si>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</si>
  <si>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</si>
  <si>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</si>
  <si>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</si>
  <si>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</si>
  <si>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</si>
  <si>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</si>
  <si>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</si>
  <si>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</si>
  <si>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</si>
  <si>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</si>
  <si>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</si>
  <si>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</si>
  <si>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</si>
  <si>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</si>
  <si>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</si>
  <si>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</si>
  <si>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</si>
  <si>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</si>
  <si>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</si>
  <si>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</si>
  <si>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</si>
  <si>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</si>
  <si>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</si>
  <si>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</si>
  <si>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</si>
  <si>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</si>
  <si>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</si>
  <si>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</si>
  <si>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</si>
  <si>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</si>
  <si>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</si>
  <si>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</si>
  <si>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</si>
  <si>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</si>
  <si>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</si>
  <si>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</si>
  <si>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</si>
  <si>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</si>
  <si>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</si>
  <si>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</si>
  <si>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</si>
  <si>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</si>
  <si>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</si>
  <si>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</si>
  <si>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</si>
  <si>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</si>
  <si>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</si>
  <si>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</si>
  <si>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</si>
  <si>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</si>
  <si>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</si>
  <si>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</si>
  <si>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</si>
  <si>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</si>
  <si>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</si>
  <si>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</si>
  <si>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</si>
  <si>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</si>
  <si>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</si>
  <si>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</si>
  <si>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</si>
  <si>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</si>
  <si>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</si>
  <si>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</si>
  <si>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</si>
  <si>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</si>
  <si>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</si>
  <si>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</si>
  <si>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</si>
  <si>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</si>
  <si>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</si>
  <si>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</si>
  <si>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</si>
  <si>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</si>
  <si>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</si>
  <si>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</si>
  <si>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</si>
  <si>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</si>
  <si>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</si>
  <si>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</si>
  <si>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</si>
  <si>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</si>
  <si>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</si>
  <si>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</si>
  <si>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</si>
  <si>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</si>
  <si>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</si>
  <si>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</si>
  <si>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</si>
  <si>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</si>
  <si>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</si>
  <si>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</si>
  <si>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</si>
  <si>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</si>
  <si>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</si>
  <si>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</si>
  <si>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</si>
  <si>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</si>
  <si>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</si>
  <si>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</si>
  <si>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</si>
  <si>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</si>
  <si>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</si>
  <si>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</si>
  <si>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</si>
  <si>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</si>
  <si>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</si>
  <si>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</si>
  <si>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</si>
  <si>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</si>
  <si>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</si>
  <si>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</si>
  <si>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</si>
  <si>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</si>
  <si>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</si>
  <si>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</si>
  <si>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</si>
  <si>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</si>
  <si>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</si>
  <si>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</si>
  <si>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</si>
  <si>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</si>
  <si>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</si>
  <si>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</si>
  <si>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</si>
  <si>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</si>
  <si>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</si>
  <si>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</si>
  <si>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</si>
  <si>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</si>
  <si>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</si>
  <si>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</si>
  <si>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</si>
  <si>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</si>
  <si>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</si>
  <si>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</si>
  <si>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</si>
  <si>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</si>
  <si>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</si>
  <si>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</si>
  <si>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</si>
  <si>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</si>
  <si>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</si>
  <si>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</si>
  <si>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</si>
  <si>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</si>
  <si>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</si>
  <si>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</si>
  <si>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</si>
  <si>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</si>
  <si>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</si>
  <si>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</si>
  <si>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</si>
  <si>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</si>
  <si>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</si>
  <si>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</si>
  <si>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</si>
  <si>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</si>
  <si>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</si>
  <si>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</si>
  <si>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</si>
  <si>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</si>
  <si>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</si>
  <si>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</si>
  <si>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</si>
  <si>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</si>
  <si>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</si>
  <si>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</si>
  <si>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</si>
  <si>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</si>
  <si>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</si>
  <si>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</si>
  <si>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</si>
  <si>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</si>
  <si>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</si>
  <si>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</si>
  <si>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</si>
  <si>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</si>
  <si>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</si>
  <si>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</si>
  <si>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</si>
  <si>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</si>
  <si>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</si>
  <si>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</si>
  <si>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</si>
  <si>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</si>
  <si>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</si>
  <si>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</si>
  <si>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</si>
  <si>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</si>
  <si>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</si>
  <si>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</si>
  <si>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</si>
  <si>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</si>
  <si>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</si>
  <si>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</si>
  <si>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</si>
  <si>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</si>
  <si>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</si>
  <si>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</si>
  <si>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</si>
  <si>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</si>
  <si>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</si>
  <si>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</si>
  <si>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</si>
  <si>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</si>
  <si>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</si>
  <si>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</si>
  <si>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</si>
  <si>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</si>
  <si>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</si>
  <si>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</si>
  <si>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</si>
  <si>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</si>
  <si>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</si>
  <si>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</si>
  <si>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</si>
  <si>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</si>
  <si>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</si>
  <si>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</si>
  <si>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</si>
  <si>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</si>
  <si>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</si>
  <si>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</si>
  <si>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</si>
  <si>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</si>
  <si>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</si>
  <si>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</si>
  <si>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</si>
  <si>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</si>
  <si>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</si>
  <si>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</si>
  <si>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</si>
  <si>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</si>
  <si>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</si>
  <si>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</si>
  <si>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</si>
  <si>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</si>
  <si>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</si>
  <si>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</si>
  <si>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</si>
  <si>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</si>
  <si>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</si>
  <si>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</si>
  <si>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</si>
  <si>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</si>
  <si>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</si>
  <si>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</si>
  <si>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</si>
  <si>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</si>
  <si>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</si>
  <si>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</si>
  <si>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</si>
  <si>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</si>
  <si>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</si>
  <si>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</si>
  <si>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</si>
  <si>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</si>
  <si>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</si>
  <si>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</si>
  <si>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</si>
  <si>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</si>
  <si>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</si>
  <si>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</si>
  <si>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</si>
  <si>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</si>
  <si>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</si>
  <si>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</si>
  <si>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</si>
  <si>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</si>
  <si>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</si>
  <si>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</si>
  <si>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</si>
  <si>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</si>
  <si>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</si>
  <si>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</si>
  <si>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</si>
  <si>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</si>
  <si>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</si>
  <si>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</si>
  <si>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</si>
  <si>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</si>
  <si>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</si>
  <si>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</si>
  <si>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</si>
  <si>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</si>
  <si>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</si>
  <si>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</si>
  <si>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</si>
  <si>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</si>
  <si>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</si>
  <si>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</si>
  <si>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</si>
  <si>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</si>
  <si>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</si>
  <si>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</si>
  <si>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</si>
  <si>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</si>
  <si>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</si>
  <si>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</si>
  <si>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</si>
  <si>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</si>
  <si>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</si>
  <si>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</si>
  <si>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</si>
  <si>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</si>
  <si>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</si>
  <si>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</si>
  <si>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</si>
  <si>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</si>
  <si>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</si>
  <si>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</si>
  <si>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</si>
  <si>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</si>
  <si>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</si>
  <si>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</si>
  <si>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</si>
  <si>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</si>
  <si>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</si>
  <si>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</si>
  <si>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</si>
  <si>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</si>
  <si>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</si>
  <si>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</si>
  <si>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</si>
  <si>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</si>
  <si>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</si>
  <si>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</si>
  <si>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</si>
  <si>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</si>
  <si>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</si>
  <si>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</si>
  <si>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</si>
  <si>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</si>
  <si>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</si>
  <si>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</si>
  <si>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</si>
  <si>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</si>
  <si>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</si>
  <si>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</si>
  <si>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</si>
  <si>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</si>
  <si>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</si>
  <si>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</si>
  <si>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</si>
  <si>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</si>
  <si>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</si>
  <si>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</si>
  <si>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</si>
  <si>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</si>
  <si>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</si>
  <si>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</si>
  <si>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</si>
  <si>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</si>
  <si>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</si>
  <si>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</si>
  <si>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</si>
  <si>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</si>
  <si>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</si>
  <si>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</si>
  <si>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</si>
  <si>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</si>
  <si>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</si>
  <si>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</si>
  <si>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</si>
  <si>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</si>
  <si>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</si>
  <si>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</si>
  <si>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</si>
  <si>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</si>
  <si>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</si>
  <si>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</si>
  <si>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</si>
  <si>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</si>
  <si>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</si>
  <si>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</si>
  <si>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</si>
  <si>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</si>
  <si>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</si>
  <si>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</si>
  <si>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</si>
  <si>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</si>
  <si>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</si>
  <si>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</si>
  <si>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</si>
  <si>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</si>
  <si>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</si>
  <si>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</si>
  <si>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</si>
  <si>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</si>
  <si>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</si>
  <si>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</si>
  <si>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</si>
  <si>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</si>
  <si>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</si>
  <si>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</si>
  <si>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</si>
  <si>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</si>
  <si>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</si>
  <si>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</si>
  <si>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</si>
  <si>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</si>
  <si>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</si>
  <si>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</si>
  <si>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</si>
  <si>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</si>
  <si>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</si>
  <si>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</si>
  <si>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</si>
  <si>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</si>
  <si>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</si>
  <si>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</si>
  <si>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</si>
  <si>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</si>
  <si>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</si>
  <si>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</si>
  <si>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</si>
  <si>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</si>
  <si>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</si>
  <si>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</si>
  <si>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</si>
  <si>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</si>
  <si>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</si>
  <si>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</si>
  <si>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</si>
  <si>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</si>
  <si>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</si>
  <si>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</si>
  <si>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</si>
  <si>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</si>
  <si>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</si>
  <si>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</si>
  <si>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</si>
  <si>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</si>
  <si>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</si>
  <si>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</si>
  <si>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</si>
  <si>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</si>
  <si>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</si>
  <si>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</si>
  <si>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</si>
  <si>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</si>
  <si>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</si>
  <si>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</si>
  <si>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</si>
  <si>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</si>
  <si>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</si>
  <si>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</si>
  <si>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</si>
  <si>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</si>
  <si>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</si>
  <si>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</si>
  <si>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</si>
  <si>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</si>
  <si>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</si>
  <si>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</si>
  <si>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</si>
  <si>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</si>
  <si>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</si>
  <si>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</si>
  <si>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</si>
  <si>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</si>
  <si>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</si>
  <si>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</si>
  <si>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</si>
  <si>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</si>
  <si>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</si>
  <si>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</si>
  <si>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</si>
  <si>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</si>
  <si>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</si>
  <si>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</si>
  <si>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</si>
  <si>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</si>
  <si>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</si>
  <si>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</si>
  <si>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</si>
  <si>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</si>
  <si>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</si>
  <si>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</si>
  <si>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</si>
  <si>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</si>
  <si>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</si>
  <si>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</si>
  <si>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</si>
  <si>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</si>
  <si>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</si>
  <si>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</si>
  <si>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</si>
  <si>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</si>
  <si>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</si>
  <si>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</si>
  <si>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</si>
  <si>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</si>
  <si>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</si>
  <si>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</si>
  <si>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</si>
  <si>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</si>
  <si>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</si>
  <si>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</si>
  <si>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</si>
  <si>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</si>
  <si>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</si>
  <si>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</si>
  <si>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</si>
  <si>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</si>
  <si>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</si>
  <si>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</si>
  <si>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</si>
  <si>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</si>
  <si>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</si>
  <si>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</si>
  <si>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</si>
  <si>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</si>
  <si>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</si>
  <si>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</si>
  <si>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</si>
  <si>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</si>
  <si>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</si>
  <si>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</si>
  <si>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</si>
  <si>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</si>
  <si>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</si>
  <si>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</si>
  <si>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</si>
  <si>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</si>
  <si>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</si>
  <si>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</si>
  <si>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</si>
  <si>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</si>
  <si>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</si>
  <si>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</si>
  <si>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</si>
  <si>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</si>
  <si>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</si>
  <si>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</si>
  <si>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</si>
  <si>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</si>
  <si>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</si>
  <si>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</si>
  <si>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</si>
  <si>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</si>
  <si>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</si>
  <si>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</si>
  <si>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</si>
  <si>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</si>
  <si>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</si>
  <si>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</si>
  <si>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</si>
  <si>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</si>
  <si>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</si>
  <si>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</si>
  <si>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</si>
  <si>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</si>
  <si>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</si>
  <si>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</si>
  <si>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</si>
  <si>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</si>
  <si>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</si>
  <si>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</si>
  <si>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</si>
  <si>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</si>
  <si>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</si>
  <si>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</si>
  <si>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</si>
  <si>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</si>
  <si>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</si>
  <si>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</si>
  <si>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</si>
  <si>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</si>
  <si>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</si>
  <si>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</si>
  <si>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</si>
  <si>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</si>
  <si>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</si>
  <si>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</si>
  <si>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</si>
  <si>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</si>
  <si>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</si>
  <si>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</si>
  <si>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</si>
  <si>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</si>
  <si>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</si>
  <si>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</si>
  <si>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</si>
  <si>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</si>
  <si>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</si>
  <si>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</si>
  <si>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</si>
  <si>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</si>
  <si>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</si>
  <si>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</si>
  <si>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</si>
  <si>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</si>
  <si>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</si>
  <si>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</si>
  <si>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</si>
  <si>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</si>
  <si>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</si>
  <si>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</si>
  <si>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</si>
  <si>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</si>
  <si>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</si>
  <si>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</si>
  <si>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</si>
  <si>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</si>
  <si>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</si>
  <si>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</si>
  <si>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</si>
  <si>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</si>
  <si>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</si>
  <si>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</si>
  <si>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</si>
  <si>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</si>
  <si>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</si>
  <si>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</si>
  <si>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</si>
  <si>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</si>
  <si>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</si>
  <si>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</si>
  <si>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</si>
  <si>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</si>
  <si>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</si>
  <si>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</si>
  <si>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</si>
  <si>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</si>
  <si>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</si>
  <si>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</si>
  <si>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</si>
  <si>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</si>
  <si>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</si>
  <si>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</si>
  <si>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</si>
  <si>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</si>
  <si>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</si>
  <si>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</si>
  <si>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</si>
  <si>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</si>
  <si>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</si>
  <si>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</si>
  <si>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</si>
  <si>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</si>
  <si>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</si>
  <si>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</si>
  <si>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</si>
  <si>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</si>
  <si>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</si>
  <si>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</si>
  <si>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</si>
  <si>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</si>
  <si>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</si>
  <si>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</si>
  <si>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</si>
  <si>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</si>
  <si>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</si>
  <si>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</si>
  <si>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</si>
  <si>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</si>
  <si>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</si>
  <si>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</si>
  <si>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</si>
  <si>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</si>
  <si>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</si>
  <si>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</si>
  <si>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</si>
  <si>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</si>
  <si>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</si>
  <si>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</si>
  <si>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</si>
  <si>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</si>
  <si>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</si>
  <si>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</si>
  <si>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</si>
  <si>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</si>
  <si>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</si>
  <si>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</si>
  <si>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</si>
  <si>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</si>
  <si>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</si>
  <si>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</si>
  <si>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</si>
  <si>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</si>
  <si>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</si>
  <si>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</si>
  <si>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</si>
  <si>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</si>
  <si>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</si>
  <si>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</si>
  <si>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</si>
  <si>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</si>
  <si>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</si>
  <si>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</si>
  <si>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</si>
  <si>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</si>
  <si>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</si>
  <si>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</si>
  <si>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</si>
  <si>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</si>
  <si>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</si>
  <si>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</si>
  <si>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</si>
  <si>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</si>
  <si>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</si>
  <si>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</si>
  <si>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</si>
  <si>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</si>
  <si>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</si>
  <si>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</si>
  <si>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</si>
  <si>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</si>
  <si>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</si>
  <si>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</si>
  <si>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</si>
  <si>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</si>
  <si>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</si>
  <si>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</si>
  <si>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</si>
  <si>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</si>
  <si>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</si>
  <si>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</si>
  <si>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</si>
  <si>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</si>
  <si>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</si>
  <si>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</si>
  <si>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</si>
  <si>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</si>
  <si>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</si>
  <si>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</si>
  <si>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</si>
  <si>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</si>
  <si>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</si>
  <si>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</si>
  <si>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</si>
  <si>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</si>
  <si>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</si>
  <si>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</si>
  <si>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</si>
  <si>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</si>
  <si>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</si>
  <si>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</si>
  <si>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</si>
  <si>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</si>
  <si>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</si>
  <si>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</si>
  <si>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</si>
  <si>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</si>
  <si>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</si>
  <si>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</si>
  <si>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</si>
  <si>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</si>
  <si>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</si>
  <si>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</si>
  <si>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</si>
  <si>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</si>
  <si>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</si>
  <si>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</si>
  <si>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</si>
  <si>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</si>
  <si>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</si>
  <si>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</si>
  <si>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</si>
  <si>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</si>
  <si>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</si>
  <si>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</si>
  <si>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</si>
  <si>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</si>
  <si>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</si>
  <si>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</si>
  <si>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</si>
  <si>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</si>
  <si>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</si>
  <si>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</si>
  <si>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</si>
  <si>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</si>
  <si>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</si>
  <si>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</si>
  <si>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</si>
  <si>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</si>
  <si>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</si>
  <si>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</si>
  <si>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</si>
  <si>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</si>
  <si>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</si>
  <si>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</si>
  <si>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</si>
  <si>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</si>
  <si>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</si>
  <si>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</si>
  <si>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</si>
  <si>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</si>
  <si>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</si>
  <si>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</si>
  <si>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</si>
  <si>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</si>
  <si>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</si>
  <si>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</si>
  <si>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</si>
  <si>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</si>
  <si>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</si>
  <si>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</si>
  <si>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</si>
  <si>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</si>
  <si>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</si>
  <si>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</si>
  <si>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</si>
  <si>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</si>
  <si>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</si>
  <si>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</si>
  <si>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</si>
  <si>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</si>
  <si>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</si>
  <si>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</si>
  <si>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</si>
  <si>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</si>
  <si>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</si>
  <si>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</si>
  <si>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</si>
  <si>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</si>
  <si>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</si>
  <si>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</si>
  <si>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</si>
  <si>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</si>
  <si>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</si>
  <si>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</si>
  <si>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</si>
  <si>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</si>
  <si>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</si>
  <si>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</si>
  <si>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</si>
  <si>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</si>
  <si>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</si>
  <si>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</si>
  <si>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</si>
  <si>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</si>
  <si>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</si>
  <si>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</si>
  <si>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</si>
  <si>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</si>
  <si>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</si>
  <si>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</si>
  <si>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</si>
  <si>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</si>
  <si>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</si>
  <si>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</si>
  <si>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</si>
  <si>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</si>
  <si>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</si>
  <si>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</si>
  <si>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</si>
  <si>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</si>
  <si>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</si>
  <si>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</si>
  <si>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</si>
  <si>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</si>
  <si>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</si>
  <si>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</si>
  <si>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</si>
  <si>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</si>
  <si>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</si>
  <si>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</si>
  <si>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</si>
  <si>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</si>
  <si>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</si>
  <si>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</si>
  <si>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</si>
  <si>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</si>
  <si>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</si>
  <si>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</si>
  <si>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</si>
  <si>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</si>
  <si>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</si>
  <si>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</si>
  <si>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</si>
  <si>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</si>
  <si>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</si>
  <si>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</si>
  <si>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</si>
  <si>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</si>
  <si>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</si>
  <si>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</si>
  <si>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</si>
  <si>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</si>
  <si>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</si>
  <si>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</si>
  <si>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</si>
  <si>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</si>
  <si>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</si>
  <si>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</si>
  <si>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</si>
  <si>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</si>
  <si>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</si>
  <si>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</si>
  <si>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</si>
  <si>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</si>
  <si>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</si>
  <si>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</si>
  <si>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</si>
  <si>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</si>
  <si>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</si>
  <si>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</si>
  <si>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</si>
  <si>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</si>
  <si>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</si>
  <si>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</si>
  <si>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</si>
  <si>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</si>
  <si>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</si>
  <si>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</si>
  <si>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</si>
  <si>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</si>
  <si>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</si>
  <si>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</si>
  <si>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</si>
  <si>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</si>
  <si>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</si>
  <si>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</si>
  <si>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</si>
  <si>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</si>
  <si>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</si>
  <si>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</si>
  <si>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</si>
  <si>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</si>
  <si>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</si>
  <si>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</si>
  <si>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</si>
  <si>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</si>
  <si>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</si>
  <si>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</si>
  <si>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</si>
  <si>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</si>
  <si>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</si>
  <si>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</si>
  <si>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</si>
  <si>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</si>
  <si>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</si>
  <si>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</si>
  <si>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</si>
  <si>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</si>
  <si>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</si>
  <si>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</si>
  <si>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</si>
  <si>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</si>
  <si>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</si>
  <si>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</si>
  <si>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</si>
  <si>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</si>
  <si>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</si>
  <si>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</si>
  <si>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</si>
  <si>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</si>
  <si>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</si>
  <si>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</si>
  <si>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</si>
  <si>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</si>
  <si>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</si>
  <si>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</si>
  <si>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</si>
  <si>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</si>
  <si>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</si>
  <si>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</si>
  <si>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</si>
  <si>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</si>
  <si>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</si>
  <si>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</si>
  <si>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</si>
  <si>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</si>
  <si>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</si>
  <si>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</si>
  <si>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</si>
  <si>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</si>
  <si>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</si>
  <si>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</si>
  <si>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</si>
  <si>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</si>
  <si>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</si>
  <si>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</si>
  <si>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</si>
  <si>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</si>
  <si>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</si>
  <si>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</si>
  <si>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</si>
  <si>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</si>
  <si>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</si>
  <si>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</si>
  <si>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</si>
  <si>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</si>
  <si>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</si>
  <si>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</si>
  <si>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</si>
  <si>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</si>
  <si>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</si>
  <si>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</si>
  <si>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</si>
  <si>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</si>
  <si>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</si>
  <si>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</si>
  <si>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</si>
  <si>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</si>
  <si>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</si>
  <si>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</si>
  <si>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</si>
  <si>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</si>
  <si>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</si>
  <si>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</si>
  <si>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</si>
  <si>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</si>
  <si>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</si>
  <si>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</si>
  <si>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</si>
  <si>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</si>
  <si>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</si>
  <si>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</si>
  <si>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</si>
  <si>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</si>
  <si>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</si>
  <si>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</si>
  <si>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</si>
  <si>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</si>
  <si>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</si>
  <si>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</si>
  <si>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</si>
  <si>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</si>
  <si>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</si>
  <si>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</si>
  <si>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</si>
  <si>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</si>
  <si>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</si>
  <si>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</si>
  <si>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</si>
  <si>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</si>
  <si>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</si>
  <si>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</si>
  <si>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</si>
  <si>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</si>
  <si>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</si>
  <si>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</si>
  <si>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</si>
  <si>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</si>
  <si>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</si>
  <si>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</si>
  <si>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</si>
  <si>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</si>
  <si>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</si>
  <si>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</si>
  <si>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</si>
  <si>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</si>
  <si>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</si>
  <si>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</si>
  <si>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</si>
  <si>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</si>
  <si>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</si>
  <si>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</si>
  <si>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</si>
  <si>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</si>
  <si>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</si>
  <si>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</si>
  <si>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</si>
  <si>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</si>
  <si>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</si>
  <si>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</si>
  <si>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</si>
  <si>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</si>
  <si>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</si>
  <si>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</si>
  <si>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</si>
  <si>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</si>
  <si>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</si>
  <si>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</si>
  <si>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</si>
  <si>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</si>
  <si>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</si>
  <si>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</si>
  <si>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</si>
  <si>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</si>
  <si>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</si>
  <si>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</si>
  <si>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</si>
  <si>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</si>
  <si>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</si>
  <si>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</si>
  <si>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</si>
  <si>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</si>
  <si>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</si>
  <si>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</si>
  <si>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</si>
  <si>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</si>
  <si>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</si>
  <si>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</si>
  <si>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</si>
  <si>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</si>
  <si>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</si>
  <si>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</si>
  <si>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</si>
  <si>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</si>
  <si>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</si>
  <si>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</si>
  <si>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</si>
  <si>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</si>
  <si>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</si>
  <si>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</si>
  <si>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</si>
  <si>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</si>
  <si>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</si>
  <si>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</si>
  <si>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</si>
  <si>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</si>
  <si>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</si>
  <si>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</si>
  <si>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</si>
  <si>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</si>
  <si>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</si>
  <si>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</si>
  <si>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</si>
  <si>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</si>
  <si>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</si>
  <si>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</si>
  <si>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</si>
  <si>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</si>
  <si>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</si>
  <si>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</si>
  <si>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</si>
  <si>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</si>
  <si>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</si>
  <si>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</si>
  <si>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</si>
  <si>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</si>
  <si>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</si>
  <si>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</si>
  <si>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</si>
  <si>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</si>
  <si>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</si>
  <si>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</si>
  <si>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</si>
  <si>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</si>
  <si>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</si>
  <si>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</si>
  <si>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</si>
  <si>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</si>
  <si>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</si>
  <si>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</si>
  <si>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</si>
  <si>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</si>
  <si>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</si>
  <si>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</si>
  <si>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</si>
  <si>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</si>
  <si>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</si>
  <si>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</si>
  <si>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</si>
  <si>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</si>
  <si>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</si>
  <si>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</si>
  <si>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</si>
  <si>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</si>
  <si>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</si>
  <si>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</si>
  <si>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</si>
  <si>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</si>
  <si>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</si>
  <si>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</si>
  <si>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</si>
  <si>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</si>
  <si>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</si>
  <si>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</si>
  <si>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</si>
  <si>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</si>
  <si>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</si>
  <si>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</si>
  <si>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</si>
  <si>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</si>
  <si>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</si>
  <si>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</si>
  <si>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</si>
  <si>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</si>
  <si>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</si>
  <si>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</si>
  <si>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</si>
  <si>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</si>
  <si>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</si>
  <si>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</si>
  <si>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</si>
  <si>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</si>
  <si>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</si>
  <si>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</si>
  <si>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</si>
  <si>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</si>
  <si>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</si>
  <si>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</si>
  <si>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</si>
  <si>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</si>
  <si>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</si>
  <si>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</si>
  <si>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</si>
  <si>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</si>
  <si>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</si>
  <si>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</si>
  <si>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</si>
  <si>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</si>
  <si>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</si>
  <si>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</si>
  <si>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</si>
  <si>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</si>
  <si>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</si>
  <si>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</si>
  <si>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</si>
  <si>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</si>
  <si>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</si>
  <si>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</si>
  <si>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</si>
  <si>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</si>
  <si>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</si>
  <si>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</si>
  <si>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</si>
  <si>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</si>
  <si>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</si>
  <si>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</si>
  <si>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</si>
  <si>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</si>
  <si>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</si>
  <si>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</si>
  <si>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</si>
  <si>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</si>
  <si>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</si>
  <si>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</si>
  <si>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</si>
  <si>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</si>
  <si>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</si>
  <si>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</si>
  <si>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</si>
  <si>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</si>
  <si>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</si>
  <si>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</si>
  <si>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</si>
  <si>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</si>
  <si>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</si>
  <si>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</si>
  <si>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</si>
  <si>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</si>
  <si>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</si>
  <si>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</si>
  <si>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</si>
  <si>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</si>
  <si>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</si>
  <si>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</si>
  <si>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</si>
  <si>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</si>
  <si>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</si>
  <si>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</si>
  <si>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</si>
  <si>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</si>
  <si>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</si>
  <si>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</si>
  <si>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</si>
  <si>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</si>
  <si>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</si>
  <si>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</si>
  <si>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</si>
  <si>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</si>
  <si>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</si>
  <si>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</si>
  <si>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</si>
  <si>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</si>
  <si>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</si>
  <si>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</si>
  <si>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</si>
  <si>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</si>
  <si>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</si>
  <si>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</si>
  <si>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</si>
  <si>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</si>
  <si>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</si>
  <si>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</si>
  <si>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</si>
  <si>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</si>
  <si>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</si>
  <si>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</si>
  <si>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</si>
  <si>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</si>
  <si>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</si>
  <si>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</si>
  <si>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</si>
  <si>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</si>
  <si>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</si>
  <si>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</si>
  <si>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</si>
  <si>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</si>
  <si>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</si>
  <si>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</si>
  <si>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</si>
  <si>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</si>
  <si>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</si>
  <si>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</si>
  <si>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</si>
  <si>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</si>
  <si>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</si>
  <si>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</si>
  <si>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</si>
  <si>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</si>
  <si>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</si>
  <si>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</si>
  <si>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</si>
  <si>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</si>
  <si>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</si>
  <si>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</si>
  <si>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</si>
  <si>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</si>
  <si>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</si>
  <si>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</si>
  <si>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</si>
  <si>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</si>
  <si>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</si>
  <si>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</si>
  <si>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</si>
  <si>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</si>
  <si>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</si>
  <si>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</si>
  <si>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</si>
  <si>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</si>
  <si>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</si>
  <si>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</si>
  <si>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</si>
  <si>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</si>
  <si>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</si>
  <si>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</si>
  <si>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</si>
  <si>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</si>
  <si>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</si>
  <si>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</si>
  <si>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</si>
  <si>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</si>
  <si>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</si>
  <si>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</si>
  <si>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</si>
  <si>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</si>
  <si>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</si>
  <si>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</si>
  <si>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</si>
  <si>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</si>
  <si>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</si>
  <si>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</si>
  <si>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</si>
  <si>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</si>
  <si>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</si>
  <si>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</si>
  <si>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</si>
  <si>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</si>
  <si>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</si>
  <si>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</si>
  <si>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</si>
  <si>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</si>
  <si>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</si>
  <si>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</si>
  <si>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</si>
  <si>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</si>
  <si>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</si>
  <si>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</si>
  <si>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</si>
  <si>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</si>
  <si>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</si>
  <si>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</si>
  <si>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</si>
  <si>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</si>
  <si>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</si>
  <si>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</si>
  <si>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</si>
  <si>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</si>
  <si>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</si>
  <si>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</si>
  <si>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</si>
  <si>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</si>
  <si>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</si>
  <si>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</si>
  <si>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</si>
  <si>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</si>
  <si>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</si>
  <si>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</si>
  <si>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</si>
  <si>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</si>
  <si>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</si>
  <si>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</si>
  <si>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</si>
  <si>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</si>
  <si>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</si>
  <si>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</si>
  <si>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</si>
  <si>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</si>
  <si>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</si>
  <si>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</si>
  <si>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</si>
  <si>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</si>
  <si>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</si>
  <si>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</si>
  <si>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</si>
  <si>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</si>
  <si>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</si>
  <si>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</si>
  <si>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</si>
  <si>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</si>
  <si>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</si>
  <si>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</si>
  <si>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</si>
  <si>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</si>
  <si>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</si>
  <si>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</si>
  <si>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</si>
  <si>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</si>
  <si>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</si>
  <si>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</si>
  <si>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</si>
  <si>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</si>
  <si>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</si>
  <si>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</si>
  <si>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</si>
  <si>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</si>
  <si>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</si>
  <si>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</si>
  <si>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</si>
  <si>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</si>
  <si>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</si>
  <si>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</si>
  <si>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</si>
  <si>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</si>
  <si>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</si>
  <si>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</si>
  <si>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</si>
  <si>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</si>
  <si>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</si>
  <si>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</si>
  <si>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</si>
  <si>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</si>
  <si>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</si>
  <si>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</si>
  <si>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</si>
  <si>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</si>
  <si>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</si>
  <si>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</si>
  <si>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</si>
  <si>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</si>
  <si>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</si>
  <si>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</si>
  <si>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</si>
  <si>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</si>
  <si>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</si>
  <si>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</si>
  <si>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</si>
  <si>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</si>
  <si>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</si>
  <si>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</si>
  <si>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</si>
  <si>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</si>
  <si>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</si>
  <si>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</si>
  <si>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</si>
  <si>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</si>
  <si>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</si>
  <si>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</si>
  <si>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</si>
  <si>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</si>
  <si>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</si>
  <si>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</si>
  <si>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</si>
  <si>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</si>
  <si>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</si>
  <si>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</si>
  <si>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</si>
  <si>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</si>
  <si>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</si>
  <si>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</si>
  <si>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</si>
  <si>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</si>
  <si>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</si>
  <si>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</si>
  <si>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</si>
  <si>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</si>
  <si>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</si>
  <si>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</si>
  <si>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</si>
  <si>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</si>
  <si>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</si>
  <si>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</si>
  <si>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</si>
  <si>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</si>
  <si>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</si>
  <si>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</si>
  <si>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</si>
  <si>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</si>
  <si>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</si>
  <si>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</si>
  <si>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</si>
  <si>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</si>
  <si>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</si>
  <si>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</si>
  <si>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</si>
  <si>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</si>
  <si>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</si>
  <si>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</si>
  <si>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</si>
  <si>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</si>
  <si>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</si>
  <si>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</si>
  <si>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</si>
  <si>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</si>
  <si>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</si>
  <si>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</si>
  <si>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</si>
  <si>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</si>
  <si>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</si>
  <si>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</si>
  <si>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</si>
  <si>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</si>
  <si>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</si>
  <si>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</si>
  <si>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</si>
  <si>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</si>
  <si>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</si>
  <si>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</si>
  <si>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</si>
  <si>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</si>
  <si>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</si>
  <si>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</si>
  <si>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</si>
  <si>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</si>
  <si>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</si>
  <si>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</si>
  <si>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</si>
  <si>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</si>
  <si>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</si>
  <si>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</si>
  <si>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</si>
  <si>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</si>
  <si>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</si>
  <si>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</si>
  <si>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</si>
  <si>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</si>
  <si>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</si>
  <si>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</si>
  <si>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</si>
  <si>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</si>
  <si>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</si>
  <si>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</si>
  <si>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</si>
  <si>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</si>
  <si>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</si>
  <si>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</si>
  <si>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</si>
  <si>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</si>
  <si>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</si>
  <si>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</si>
  <si>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</si>
  <si>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</si>
  <si>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</si>
  <si>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</si>
  <si>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</si>
  <si>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</si>
  <si>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</si>
  <si>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</si>
  <si>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</si>
  <si>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</si>
  <si>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</si>
  <si>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</si>
  <si>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</si>
  <si>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</si>
  <si>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</si>
  <si>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</si>
  <si>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</si>
  <si>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</si>
  <si>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</si>
  <si>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</si>
  <si>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</si>
  <si>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</si>
  <si>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</si>
  <si>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</si>
  <si>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</si>
  <si>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</si>
  <si>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</si>
  <si>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</si>
  <si>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</si>
  <si>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</si>
  <si>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</si>
  <si>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</si>
  <si>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</si>
  <si>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</si>
  <si>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</si>
  <si>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</si>
  <si>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</si>
  <si>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</si>
  <si>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</si>
  <si>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</si>
  <si>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</si>
  <si>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</si>
  <si>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</si>
  <si>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</si>
  <si>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</si>
  <si>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</si>
  <si>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</si>
  <si>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</si>
  <si>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</si>
  <si>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</si>
  <si>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</si>
  <si>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</si>
  <si>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</si>
  <si>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</si>
  <si>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</si>
  <si>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</si>
  <si>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</si>
  <si>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</si>
  <si>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</si>
  <si>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</si>
  <si>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</si>
  <si>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</si>
  <si>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</si>
  <si>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</si>
  <si>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</si>
  <si>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</si>
  <si>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</si>
  <si>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</si>
  <si>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</si>
  <si>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</si>
  <si>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</si>
  <si>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</si>
  <si>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</si>
  <si>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</si>
  <si>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</si>
  <si>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</si>
  <si>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</si>
  <si>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</si>
  <si>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</si>
  <si>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</si>
  <si>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</si>
  <si>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</si>
  <si>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</si>
  <si>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</si>
  <si>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</si>
  <si>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</si>
  <si>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</si>
  <si>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</si>
  <si>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</si>
  <si>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</si>
  <si>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</si>
  <si>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</si>
  <si>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</si>
  <si>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</si>
  <si>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</si>
  <si>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</si>
  <si>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</si>
  <si>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</si>
  <si>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</si>
  <si>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</si>
  <si>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</si>
  <si>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</si>
  <si>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</si>
  <si>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</si>
  <si>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</si>
  <si>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</si>
  <si>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</si>
  <si>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</si>
  <si>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</si>
  <si>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</si>
  <si>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</si>
  <si>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</si>
  <si>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</si>
  <si>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</si>
  <si>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</si>
  <si>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</si>
  <si>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</si>
  <si>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</si>
  <si>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</si>
  <si>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</si>
  <si>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</si>
  <si>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</si>
  <si>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</si>
  <si>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</si>
  <si>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</si>
  <si>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</si>
  <si>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</si>
  <si>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</si>
  <si>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</si>
  <si>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</si>
  <si>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</si>
  <si>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</si>
  <si>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</si>
  <si>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</si>
  <si>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</si>
  <si>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</si>
  <si>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</si>
  <si>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</si>
  <si>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</si>
  <si>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</si>
  <si>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</si>
  <si>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</si>
  <si>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</si>
  <si>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</si>
  <si>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</si>
  <si>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</si>
  <si>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</si>
  <si>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</si>
  <si>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</si>
  <si>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</si>
  <si>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</si>
  <si>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</si>
  <si>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</si>
  <si>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</si>
  <si>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</si>
  <si>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</si>
  <si>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</si>
  <si>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</si>
  <si>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</si>
  <si>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</si>
  <si>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</si>
  <si>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</si>
  <si>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</si>
  <si>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</si>
  <si>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</si>
  <si>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</si>
  <si>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</si>
  <si>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</si>
  <si>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</si>
  <si>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</si>
  <si>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</si>
  <si>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</si>
  <si>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</si>
  <si>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</si>
  <si>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</si>
  <si>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</si>
  <si>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</si>
  <si>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</si>
  <si>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</si>
  <si>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</si>
  <si>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</si>
  <si>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</si>
  <si>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</si>
  <si>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</si>
  <si>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</si>
  <si>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</si>
  <si>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</si>
  <si>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</si>
  <si>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</si>
  <si>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</si>
  <si>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</si>
  <si>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</si>
  <si>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</si>
  <si>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</si>
  <si>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</si>
  <si>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</si>
  <si>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</si>
  <si>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</si>
  <si>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</si>
  <si>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</si>
  <si>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</si>
  <si>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</si>
  <si>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</si>
  <si>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</si>
  <si>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</si>
  <si>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</si>
  <si>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</si>
  <si>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</si>
  <si>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</si>
  <si>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</si>
  <si>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</si>
  <si>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</si>
  <si>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</si>
  <si>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</si>
  <si>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</si>
  <si>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</si>
  <si>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</si>
  <si>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</si>
  <si>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</si>
  <si>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</si>
  <si>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</si>
  <si>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</si>
  <si>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</si>
  <si>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</si>
  <si>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</si>
  <si>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</si>
  <si>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</si>
  <si>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</si>
  <si>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</si>
  <si>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</si>
  <si>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</si>
  <si>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</si>
  <si>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</si>
  <si>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</si>
  <si>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</si>
  <si>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</si>
  <si>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</si>
  <si>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</si>
  <si>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</si>
  <si>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</si>
  <si>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</si>
  <si>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</si>
  <si>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</si>
  <si>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</si>
  <si>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</si>
  <si>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</si>
  <si>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</si>
  <si>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</si>
  <si>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</si>
  <si>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</si>
  <si>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</si>
  <si>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</si>
  <si>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</si>
  <si>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</si>
  <si>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</si>
  <si>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</si>
  <si>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</si>
  <si>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</si>
  <si>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</si>
  <si>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</si>
  <si>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</si>
  <si>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</si>
  <si>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</si>
  <si>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</si>
  <si>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</si>
  <si>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</si>
  <si>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</si>
  <si>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</si>
  <si>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</si>
  <si>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</si>
  <si>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</si>
  <si>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</si>
  <si>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</si>
  <si>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</si>
  <si>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</si>
  <si>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</si>
  <si>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</si>
  <si>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</si>
  <si>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</si>
  <si>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</si>
  <si>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</si>
  <si>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</si>
  <si>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</si>
  <si>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</si>
  <si>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</si>
  <si>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</si>
  <si>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</si>
  <si>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</si>
  <si>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</si>
  <si>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</si>
  <si>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</si>
  <si>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</si>
  <si>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</si>
  <si>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</si>
  <si>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</si>
  <si>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</si>
  <si>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</si>
  <si>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</si>
  <si>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</si>
  <si>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</si>
  <si>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</si>
  <si>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</si>
  <si>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</si>
  <si>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</si>
  <si>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</si>
  <si>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</si>
  <si>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</si>
  <si>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</si>
  <si>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</si>
  <si>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</si>
  <si>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</si>
  <si>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</si>
  <si>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</si>
  <si>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</si>
  <si>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</si>
  <si>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</si>
  <si>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</si>
  <si>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</si>
  <si>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</si>
  <si>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</si>
  <si>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</si>
  <si>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</si>
  <si>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</si>
  <si>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</si>
  <si>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</si>
  <si>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</si>
  <si>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</si>
  <si>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</si>
  <si>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</si>
  <si>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</si>
  <si>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</si>
  <si>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</si>
  <si>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</si>
  <si>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</si>
  <si>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</si>
  <si>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</si>
  <si>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</si>
  <si>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</si>
  <si>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</si>
  <si>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</si>
  <si>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</si>
  <si>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</si>
  <si>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</si>
  <si>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</si>
  <si>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</si>
  <si>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</si>
  <si>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</si>
  <si>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</si>
  <si>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</si>
  <si>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</si>
  <si>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</si>
  <si>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</si>
  <si>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</si>
  <si>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</si>
  <si>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</si>
  <si>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</si>
  <si>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</si>
  <si>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</si>
  <si>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</si>
  <si>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</si>
  <si>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</si>
  <si>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</si>
  <si>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</si>
  <si>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</si>
  <si>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</si>
  <si>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</si>
  <si>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</si>
  <si>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</si>
  <si>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</si>
  <si>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</si>
  <si>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</si>
  <si>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</si>
  <si>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</si>
  <si>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</si>
  <si>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</si>
  <si>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</si>
  <si>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</si>
  <si>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</si>
  <si>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</si>
  <si>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</si>
  <si>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</si>
  <si>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</si>
  <si>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</si>
  <si>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</si>
  <si>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</si>
  <si>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</si>
  <si>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</si>
  <si>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</si>
  <si>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</si>
  <si>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</si>
  <si>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</si>
  <si>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</si>
  <si>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</si>
  <si>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</si>
  <si>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</si>
  <si>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</si>
  <si>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</si>
  <si>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</si>
  <si>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</si>
  <si>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</si>
  <si>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</si>
  <si>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</si>
  <si>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</si>
  <si>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</si>
  <si>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</si>
  <si>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</si>
  <si>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</si>
  <si>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</si>
  <si>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</si>
  <si>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</si>
  <si>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</si>
  <si>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</si>
  <si>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</si>
  <si>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</si>
  <si>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</si>
  <si>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</si>
  <si>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</si>
  <si>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</si>
  <si>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</si>
  <si>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</si>
  <si>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</si>
  <si>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</si>
  <si>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</si>
  <si>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</si>
  <si>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</si>
  <si>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</si>
  <si>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</si>
  <si>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</si>
  <si>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</si>
  <si>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</si>
  <si>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</si>
  <si>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</si>
  <si>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</si>
  <si>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</si>
  <si>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</si>
  <si>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</si>
  <si>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</si>
  <si>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</si>
  <si>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</si>
  <si>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</si>
  <si>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</si>
  <si>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</si>
  <si>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</si>
  <si>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</si>
  <si>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</si>
  <si>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</si>
  <si>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</si>
  <si>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</si>
  <si>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</si>
  <si>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</si>
  <si>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</si>
  <si>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</si>
  <si>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</si>
  <si>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</si>
  <si>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</si>
  <si>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</si>
  <si>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</si>
  <si>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</si>
  <si>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</si>
  <si>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</si>
  <si>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</si>
  <si>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</si>
  <si>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</si>
  <si>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</si>
  <si>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</si>
  <si>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</si>
  <si>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</si>
  <si>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</si>
  <si>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</si>
  <si>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</si>
  <si>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</si>
  <si>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</si>
  <si>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</si>
  <si>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</si>
  <si>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</si>
  <si>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</si>
  <si>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</si>
  <si>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</si>
  <si>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</si>
  <si>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</si>
  <si>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</si>
  <si>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</si>
  <si>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</si>
  <si>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</si>
  <si>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</si>
  <si>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</si>
  <si>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</si>
  <si>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</si>
  <si>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</si>
  <si>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</si>
  <si>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</si>
  <si>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</si>
  <si>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</si>
  <si>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</si>
  <si>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</si>
  <si>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</si>
  <si>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</si>
  <si>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</si>
  <si>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</si>
  <si>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</si>
  <si>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</si>
  <si>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</si>
  <si>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</si>
  <si>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</si>
  <si>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</si>
  <si>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</si>
  <si>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</si>
  <si>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</si>
  <si>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</si>
  <si>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</si>
  <si>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</si>
  <si>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</si>
  <si>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</si>
  <si>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</si>
  <si>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</si>
  <si>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</si>
  <si>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</si>
  <si>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</si>
  <si>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</si>
  <si>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</si>
  <si>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</si>
  <si>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</si>
  <si>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</si>
  <si>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</si>
  <si>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</si>
  <si>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</si>
  <si>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</si>
  <si>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</si>
  <si>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</si>
  <si>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</si>
  <si>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</si>
  <si>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</si>
  <si>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</si>
  <si>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</si>
  <si>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</si>
  <si>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</si>
  <si>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</si>
  <si>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</si>
  <si>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</si>
  <si>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</si>
  <si>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</si>
  <si>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</si>
  <si>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</si>
  <si>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</si>
  <si>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</si>
  <si>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</si>
  <si>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</si>
  <si>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</si>
  <si>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</si>
  <si>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</si>
  <si>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</si>
  <si>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</si>
  <si>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</si>
  <si>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</si>
  <si>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</si>
  <si>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</si>
  <si>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</si>
  <si>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</si>
  <si>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</si>
  <si>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</si>
  <si>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</si>
  <si>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</si>
  <si>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</si>
  <si>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</si>
  <si>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</si>
  <si>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</si>
  <si>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</si>
  <si>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</si>
  <si>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</si>
  <si>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</si>
  <si>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</si>
  <si>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</si>
  <si>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</si>
  <si>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</si>
  <si>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</si>
  <si>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</si>
  <si>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</si>
  <si>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</si>
  <si>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</si>
  <si>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</si>
  <si>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</si>
  <si>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</si>
  <si>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</si>
  <si>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</si>
  <si>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</si>
  <si>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</si>
  <si>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</si>
  <si>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</si>
  <si>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</si>
  <si>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</si>
  <si>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</si>
  <si>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</si>
  <si>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</si>
  <si>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</si>
  <si>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</si>
  <si>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</si>
  <si>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</si>
  <si>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</si>
  <si>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</si>
  <si>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</si>
  <si>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</si>
  <si>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</si>
  <si>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</si>
  <si>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</si>
  <si>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</si>
  <si>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</si>
  <si>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</si>
  <si>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</si>
  <si>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</si>
  <si>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</si>
  <si>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</si>
  <si>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</si>
  <si>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</si>
  <si>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</si>
  <si>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</si>
  <si>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</si>
  <si>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</si>
  <si>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</si>
  <si>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</si>
  <si>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</si>
  <si>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</si>
  <si>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</si>
  <si>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</si>
  <si>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</si>
  <si>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</si>
  <si>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</si>
  <si>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</si>
  <si>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</si>
  <si>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</si>
  <si>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</si>
  <si>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</si>
  <si>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</si>
  <si>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</si>
  <si>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</si>
  <si>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</si>
  <si>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</si>
  <si>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</si>
  <si>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</si>
  <si>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</si>
  <si>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</si>
  <si>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</si>
  <si>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</si>
  <si>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</si>
  <si>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</si>
  <si>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</si>
  <si>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</si>
  <si>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</si>
  <si>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</si>
  <si>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</si>
  <si>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</si>
  <si>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</si>
  <si>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</si>
  <si>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</si>
  <si>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</si>
  <si>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</si>
  <si>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</si>
  <si>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</si>
  <si>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</si>
  <si>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</si>
  <si>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</si>
  <si>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</si>
  <si>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</si>
  <si>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</si>
  <si>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</si>
  <si>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</si>
  <si>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</si>
  <si>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</si>
  <si>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</si>
  <si>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</si>
  <si>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</si>
  <si>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</si>
  <si>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</si>
  <si>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</si>
  <si>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</si>
  <si>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</si>
  <si>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</si>
  <si>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</si>
  <si>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</si>
  <si>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</si>
  <si>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</si>
  <si>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</si>
  <si>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</si>
  <si>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</si>
  <si>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</si>
  <si>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</si>
  <si>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</si>
  <si>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</si>
  <si>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</si>
  <si>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</si>
  <si>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</si>
  <si>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</si>
  <si>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</si>
  <si>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</si>
  <si>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</si>
  <si>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</si>
  <si>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</si>
  <si>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</si>
  <si>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</si>
  <si>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</si>
  <si>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</si>
  <si>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</si>
  <si>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</si>
  <si>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</si>
  <si>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</si>
  <si>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</si>
  <si>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</si>
  <si>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</si>
  <si>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</si>
  <si>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</si>
  <si>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</si>
  <si>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</si>
  <si>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</si>
  <si>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</si>
  <si>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</si>
  <si>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</si>
  <si>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</si>
  <si>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</si>
  <si>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</si>
  <si>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</si>
  <si>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</si>
  <si>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</si>
  <si>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</si>
  <si>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</si>
  <si>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</si>
  <si>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</si>
  <si>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</si>
  <si>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</si>
  <si>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</si>
  <si>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</si>
  <si>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</si>
  <si>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</si>
  <si>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</si>
  <si>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</si>
  <si>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</si>
  <si>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</si>
  <si>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</si>
  <si>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</si>
  <si>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</si>
  <si>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</si>
  <si>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</si>
  <si>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</si>
  <si>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</si>
  <si>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</si>
  <si>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</si>
  <si>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</si>
  <si>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</si>
  <si>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</si>
  <si>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</si>
  <si>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</si>
  <si>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</si>
  <si>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</si>
  <si>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</si>
  <si>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</si>
  <si>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</si>
  <si>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</si>
  <si>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</si>
  <si>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</si>
  <si>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</si>
  <si>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</si>
  <si>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</si>
  <si>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</si>
  <si>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</si>
  <si>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</si>
  <si>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</si>
  <si>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</si>
  <si>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</si>
  <si>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</si>
  <si>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</si>
  <si>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</si>
  <si>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</si>
  <si>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</si>
  <si>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</si>
  <si>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</si>
  <si>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</si>
  <si>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</si>
  <si>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</si>
  <si>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</si>
  <si>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</si>
  <si>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</si>
  <si>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</si>
  <si>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</si>
  <si>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</si>
  <si>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</si>
  <si>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</si>
  <si>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</si>
  <si>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</si>
  <si>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</si>
  <si>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</si>
  <si>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</si>
  <si>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</si>
  <si>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</si>
  <si>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</si>
  <si>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</si>
  <si>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</si>
  <si>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</si>
  <si>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</si>
  <si>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</si>
  <si>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</si>
  <si>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</si>
  <si>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</si>
  <si>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</si>
  <si>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</si>
  <si>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</si>
  <si>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</si>
  <si>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</si>
  <si>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</si>
  <si>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</si>
  <si>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</si>
  <si>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</si>
  <si>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</si>
  <si>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</si>
  <si>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</si>
  <si>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</si>
  <si>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</si>
  <si>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</si>
  <si>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</si>
  <si>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</si>
  <si>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</si>
  <si>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</si>
  <si>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</si>
  <si>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</si>
  <si>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</si>
  <si>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</si>
  <si>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</si>
  <si>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</si>
  <si>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</si>
  <si>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</si>
  <si>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</si>
  <si>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</si>
  <si>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</si>
  <si>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</si>
  <si>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</si>
  <si>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</si>
  <si>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</si>
  <si>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</si>
  <si>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</si>
  <si>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</si>
  <si>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</si>
  <si>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</si>
  <si>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</si>
  <si>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</si>
  <si>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</si>
  <si>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</si>
  <si>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</si>
  <si>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</si>
  <si>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</si>
  <si>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</si>
  <si>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</si>
  <si>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</si>
  <si>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</si>
  <si>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</si>
  <si>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</si>
  <si>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</si>
  <si>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</si>
  <si>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</si>
  <si>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</si>
  <si>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</si>
  <si>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</si>
  <si>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</si>
  <si>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</si>
  <si>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</si>
  <si>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</si>
  <si>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</si>
  <si>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</si>
  <si>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</si>
  <si>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</si>
  <si>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</si>
  <si>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</si>
  <si>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</si>
  <si>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</si>
  <si>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</si>
  <si>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</si>
  <si>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</si>
  <si>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</si>
  <si>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</si>
  <si>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</si>
  <si>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</si>
  <si>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</si>
  <si>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</si>
  <si>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</si>
  <si>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</si>
  <si>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</si>
  <si>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</si>
  <si>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</si>
  <si>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</si>
  <si>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</si>
  <si>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</si>
  <si>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</si>
  <si>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</si>
  <si>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</si>
  <si>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</si>
  <si>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</si>
  <si>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</si>
  <si>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</si>
  <si>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</si>
  <si>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</si>
  <si>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</si>
  <si>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</si>
  <si>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</si>
  <si>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</si>
  <si>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</si>
  <si>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</si>
  <si>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</si>
  <si>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</si>
  <si>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</si>
  <si>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</si>
  <si>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</si>
  <si>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</si>
  <si>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</si>
  <si>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</si>
  <si>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</si>
  <si>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</si>
  <si>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</si>
  <si>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</si>
  <si>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</si>
  <si>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</si>
  <si>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</si>
  <si>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</si>
  <si>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</si>
  <si>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</si>
  <si>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</si>
  <si>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</si>
  <si>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</si>
  <si>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</si>
  <si>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</si>
  <si>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</si>
  <si>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</si>
  <si>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</si>
  <si>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</si>
  <si>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</si>
  <si>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</si>
  <si>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</si>
  <si>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</si>
  <si>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</si>
  <si>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</si>
  <si>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</si>
  <si>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</si>
  <si>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</si>
  <si>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</si>
  <si>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</si>
  <si>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</si>
  <si>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</si>
  <si>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</si>
  <si>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</si>
  <si>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</si>
  <si>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</si>
  <si>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</si>
  <si>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</si>
  <si>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</si>
  <si>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</si>
  <si>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</si>
  <si>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</si>
  <si>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</si>
  <si>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</si>
  <si>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</si>
  <si>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</si>
  <si>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</si>
  <si>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</si>
  <si>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</si>
  <si>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</si>
  <si>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</si>
  <si>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</si>
  <si>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</si>
  <si>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</si>
  <si>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</si>
  <si>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</si>
  <si>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</si>
  <si>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</si>
  <si>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</si>
  <si>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</si>
  <si>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</si>
  <si>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</si>
  <si>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</si>
  <si>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</si>
  <si>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</si>
  <si>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</si>
  <si>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</si>
  <si>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</si>
  <si>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</si>
  <si>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</si>
  <si>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</si>
  <si>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</si>
  <si>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</si>
  <si>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</si>
  <si>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</si>
  <si>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</si>
  <si>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</si>
  <si>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</si>
  <si>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</si>
  <si>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</si>
  <si>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</si>
  <si>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</si>
  <si>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</si>
  <si>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</si>
  <si>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</si>
  <si>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</si>
  <si>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</si>
  <si>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</si>
  <si>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</si>
  <si>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</si>
  <si>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</si>
  <si>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</si>
  <si>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</si>
  <si>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</si>
  <si>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</si>
  <si>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</si>
  <si>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</si>
  <si>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</si>
  <si>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</si>
  <si>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</si>
  <si>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</si>
  <si>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</si>
  <si>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</si>
  <si>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</si>
  <si>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</si>
  <si>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</si>
  <si>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</si>
  <si>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</si>
  <si>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</si>
  <si>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</si>
  <si>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</si>
  <si>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</si>
  <si>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</si>
  <si>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</si>
  <si>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</si>
  <si>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</si>
  <si>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</si>
  <si>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</si>
  <si>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</si>
  <si>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</si>
  <si>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</si>
  <si>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</si>
  <si>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</si>
  <si>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</si>
  <si>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</si>
  <si>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</si>
  <si>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</si>
  <si>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</si>
  <si>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</si>
  <si>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</si>
  <si>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</si>
  <si>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</si>
  <si>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</si>
  <si>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</si>
  <si>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</si>
  <si>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</si>
  <si>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</si>
  <si>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</si>
  <si>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</si>
  <si>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</si>
  <si>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</si>
  <si>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</si>
  <si>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</si>
  <si>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</si>
  <si>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</si>
  <si>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</si>
  <si>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</si>
  <si>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</si>
  <si>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</si>
  <si>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</si>
  <si>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</si>
  <si>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</si>
  <si>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</si>
  <si>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</si>
  <si>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</si>
  <si>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</si>
  <si>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</si>
  <si>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</si>
  <si>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</si>
  <si>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</si>
  <si>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</si>
  <si>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</si>
  <si>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</si>
  <si>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</si>
  <si>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</si>
  <si>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</si>
  <si>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</si>
  <si>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</si>
  <si>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</si>
  <si>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</si>
  <si>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</si>
  <si>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</si>
  <si>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</si>
  <si>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</si>
  <si>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</si>
  <si>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</si>
  <si>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</si>
  <si>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</si>
  <si>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</si>
  <si>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</si>
  <si>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</si>
  <si>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</si>
  <si>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</si>
  <si>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</si>
  <si>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</si>
  <si>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</si>
  <si>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</si>
  <si>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</si>
  <si>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</si>
  <si>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</si>
  <si>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</si>
  <si>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</si>
  <si>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</si>
  <si>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</si>
  <si>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</si>
  <si>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</si>
  <si>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</si>
  <si>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</si>
  <si>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</si>
  <si>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</si>
  <si>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</si>
  <si>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</si>
  <si>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</si>
  <si>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</si>
  <si>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</si>
  <si>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</si>
  <si>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</si>
  <si>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</si>
  <si>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</si>
  <si>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</si>
  <si>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</si>
  <si>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</si>
  <si>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</si>
  <si>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</si>
  <si>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</si>
  <si>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</si>
  <si>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</si>
  <si>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</si>
  <si>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</si>
  <si>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</si>
  <si>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</si>
  <si>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</si>
  <si>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</si>
  <si>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</si>
  <si>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</si>
  <si>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</si>
  <si>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</si>
  <si>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</si>
  <si>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</si>
  <si>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</si>
  <si>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</si>
  <si>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</si>
  <si>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</si>
  <si>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</si>
  <si>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</si>
  <si>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</si>
  <si>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</si>
  <si>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</si>
  <si>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</si>
  <si>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</si>
  <si>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</si>
  <si>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</si>
  <si>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</si>
  <si>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</si>
  <si>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</si>
  <si>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</si>
  <si>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</si>
  <si>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</si>
  <si>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</si>
  <si>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</si>
  <si>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</si>
  <si>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</si>
  <si>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</si>
  <si>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</si>
  <si>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</si>
  <si>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</si>
  <si>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</si>
  <si>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</si>
  <si>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</si>
  <si>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</si>
  <si>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</si>
  <si>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</si>
  <si>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</si>
  <si>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</si>
  <si>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</si>
  <si>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</si>
  <si>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</si>
  <si>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</si>
  <si>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</si>
  <si>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</si>
  <si>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</si>
  <si>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</si>
  <si>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</si>
  <si>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</si>
  <si>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</si>
  <si>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</si>
  <si>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</si>
  <si>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</si>
  <si>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</si>
  <si>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</si>
  <si>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</si>
  <si>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</si>
  <si>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</si>
  <si>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</si>
  <si>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</si>
  <si>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</si>
  <si>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</si>
  <si>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</si>
  <si>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</si>
  <si>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</si>
  <si>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</si>
  <si>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</si>
  <si>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</si>
  <si>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</si>
  <si>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</si>
  <si>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</si>
  <si>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</si>
  <si>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</si>
  <si>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</si>
  <si>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</si>
  <si>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</si>
  <si>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</si>
  <si>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</si>
  <si>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</si>
  <si>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</si>
  <si>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</si>
  <si>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</si>
  <si>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</si>
  <si>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</si>
  <si>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</si>
  <si>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</si>
  <si>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</si>
  <si>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</si>
  <si>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</si>
  <si>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</si>
  <si>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</si>
  <si>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</si>
  <si>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</si>
  <si>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</si>
  <si>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</si>
  <si>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</si>
  <si>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</si>
  <si>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</si>
  <si>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</si>
  <si>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</si>
  <si>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</si>
  <si>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</si>
  <si>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</si>
  <si>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</si>
  <si>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</si>
  <si>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</si>
  <si>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</si>
  <si>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</si>
  <si>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</si>
  <si>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</si>
  <si>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</si>
  <si>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</si>
  <si>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</si>
  <si>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</si>
  <si>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</si>
  <si>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</si>
  <si>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</si>
  <si>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</si>
  <si>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</si>
  <si>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</si>
  <si>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</si>
  <si>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</si>
  <si>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</si>
  <si>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</si>
  <si>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</si>
  <si>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</si>
  <si>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</si>
  <si>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</si>
  <si>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</si>
  <si>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</si>
  <si>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</si>
  <si>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</si>
  <si>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</si>
  <si>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</si>
  <si>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</si>
  <si>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</si>
  <si>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</si>
  <si>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</si>
  <si>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</si>
  <si>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</si>
  <si>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</si>
  <si>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</si>
  <si>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</si>
  <si>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</si>
  <si>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</si>
  <si>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</si>
  <si>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</si>
  <si>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</si>
  <si>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</si>
  <si>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</si>
  <si>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</si>
  <si>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</si>
  <si>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</si>
  <si>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</si>
  <si>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</si>
  <si>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</si>
  <si>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</si>
  <si>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</si>
  <si>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</si>
  <si>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</si>
  <si>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</si>
  <si>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</si>
  <si>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</si>
  <si>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</si>
  <si>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</si>
  <si>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</si>
  <si>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</si>
  <si>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</si>
  <si>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</si>
  <si>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</si>
  <si>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</si>
  <si>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</si>
  <si>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</si>
  <si>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</si>
  <si>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</si>
  <si>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</si>
  <si>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</si>
  <si>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</si>
  <si>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</si>
  <si>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</si>
  <si>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</si>
  <si>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</si>
  <si>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</si>
  <si>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</si>
  <si>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</si>
  <si>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</si>
  <si>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</si>
  <si>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</si>
  <si>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</si>
  <si>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</si>
  <si>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</si>
  <si>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</si>
  <si>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</si>
  <si>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</si>
  <si>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</si>
  <si>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</si>
  <si>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</si>
  <si>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</si>
  <si>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</si>
  <si>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</si>
  <si>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</si>
  <si>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</si>
  <si>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</si>
  <si>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</si>
  <si>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</si>
  <si>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</si>
  <si>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</si>
  <si>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</si>
  <si>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</si>
  <si>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</si>
  <si>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</si>
  <si>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</si>
  <si>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</si>
  <si>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</si>
  <si>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</si>
  <si>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</si>
  <si>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</si>
  <si>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</si>
  <si>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</si>
  <si>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</si>
  <si>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</si>
  <si>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</si>
  <si>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</si>
  <si>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</si>
  <si>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</si>
  <si>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</si>
  <si>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</si>
  <si>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</si>
  <si>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</si>
  <si>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</si>
  <si>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</si>
  <si>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</si>
  <si>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</si>
  <si>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</si>
  <si>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</si>
  <si>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</si>
  <si>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</si>
  <si>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</si>
  <si>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</si>
  <si>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</si>
  <si>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</si>
  <si>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</si>
  <si>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</si>
  <si>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</si>
  <si>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</si>
  <si>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</si>
  <si>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</si>
  <si>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</si>
  <si>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</si>
  <si>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</si>
  <si>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</si>
  <si>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</si>
  <si>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</si>
  <si>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</si>
  <si>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</si>
  <si>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</si>
  <si>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</si>
  <si>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</si>
  <si>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</si>
  <si>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</si>
  <si>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</si>
  <si>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</si>
  <si>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</si>
  <si>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</si>
  <si>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</si>
  <si>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</si>
  <si>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</si>
  <si>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</si>
  <si>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</si>
  <si>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</si>
  <si>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</si>
  <si>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</si>
  <si>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</si>
  <si>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</si>
  <si>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</si>
  <si>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</si>
  <si>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</si>
  <si>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</si>
  <si>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</si>
  <si>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</si>
  <si>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</si>
  <si>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</si>
  <si>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</si>
  <si>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</si>
  <si>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</si>
  <si>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</si>
  <si>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</si>
  <si>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</si>
  <si>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</si>
  <si>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</si>
  <si>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</si>
  <si>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</si>
  <si>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</si>
  <si>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</si>
  <si>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</si>
  <si>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</si>
  <si>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</si>
  <si>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</si>
  <si>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</si>
  <si>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</si>
  <si>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</si>
  <si>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</si>
  <si>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</si>
  <si>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</si>
  <si>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</si>
  <si>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</si>
  <si>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</si>
  <si>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</si>
  <si>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</si>
  <si>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</si>
  <si>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</si>
  <si>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</si>
  <si>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</si>
  <si>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</si>
  <si>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</si>
  <si>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</si>
  <si>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</si>
  <si>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</si>
  <si>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</si>
  <si>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</si>
  <si>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</si>
  <si>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</si>
  <si>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</si>
  <si>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</si>
  <si>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</si>
  <si>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</si>
  <si>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</si>
  <si>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</si>
  <si>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</si>
  <si>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</si>
  <si>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</si>
  <si>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</si>
  <si>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</si>
  <si>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</si>
  <si>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</si>
  <si>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</si>
  <si>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</si>
  <si>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</si>
  <si>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</si>
  <si>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</si>
  <si>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</si>
  <si>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</si>
  <si>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</si>
  <si>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</si>
  <si>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</si>
  <si>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</si>
  <si>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</si>
  <si>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</si>
  <si>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</si>
  <si>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</si>
  <si>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</si>
  <si>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</si>
  <si>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</si>
  <si>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</si>
  <si>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</si>
  <si>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</si>
  <si>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</si>
  <si>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</si>
  <si>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</si>
  <si>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</si>
  <si>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</si>
  <si>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</si>
  <si>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</si>
  <si>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</si>
  <si>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</si>
  <si>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</si>
  <si>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</si>
  <si>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</si>
  <si>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</si>
  <si>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</si>
  <si>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</si>
  <si>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</si>
  <si>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</si>
  <si>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</si>
  <si>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</si>
  <si>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</si>
  <si>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</si>
  <si>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</si>
  <si>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</si>
  <si>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</si>
  <si>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</si>
  <si>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</si>
  <si>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</si>
  <si>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</si>
  <si>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</si>
  <si>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</si>
  <si>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</si>
  <si>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</si>
  <si>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</si>
  <si>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</si>
  <si>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</si>
  <si>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</si>
  <si>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</si>
  <si>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</si>
  <si>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</si>
  <si>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</si>
  <si>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</si>
  <si>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</si>
  <si>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</si>
  <si>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</si>
  <si>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</si>
  <si>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</si>
  <si>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</si>
  <si>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</si>
  <si>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</si>
  <si>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</si>
  <si>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</si>
  <si>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</si>
  <si>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</si>
  <si>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</si>
  <si>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</si>
  <si>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</si>
  <si>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</si>
  <si>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</si>
  <si>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</si>
  <si>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</si>
  <si>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</si>
  <si>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</si>
  <si>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</si>
  <si>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</si>
  <si>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</si>
  <si>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</si>
  <si>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</si>
  <si>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</si>
  <si>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</si>
  <si>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</si>
  <si>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</si>
  <si>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</si>
  <si>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</si>
  <si>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</si>
  <si>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</si>
  <si>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</si>
  <si>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</si>
  <si>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</si>
  <si>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</si>
  <si>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</si>
  <si>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</si>
  <si>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</si>
  <si>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</si>
  <si>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</si>
  <si>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</si>
  <si>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</si>
  <si>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</si>
  <si>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</si>
  <si>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</si>
  <si>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</si>
  <si>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</si>
  <si>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</si>
  <si>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</si>
  <si>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</si>
  <si>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</si>
  <si>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</si>
  <si>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</si>
  <si>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</si>
  <si>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</si>
  <si>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</si>
  <si>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</si>
  <si>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</si>
  <si>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</si>
  <si>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</si>
  <si>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</si>
  <si>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</si>
  <si>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</si>
  <si>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</si>
  <si>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</si>
  <si>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</si>
  <si>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</si>
  <si>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</si>
  <si>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</si>
  <si>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</si>
  <si>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</si>
  <si>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</si>
  <si>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</si>
  <si>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</si>
  <si>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</si>
  <si>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</si>
  <si>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</si>
  <si>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</si>
  <si>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</si>
  <si>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</si>
  <si>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</si>
  <si>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</si>
  <si>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</si>
  <si>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</si>
  <si>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</si>
  <si>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</si>
  <si>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</si>
  <si>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</si>
  <si>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</si>
  <si>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</si>
  <si>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</si>
  <si>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</si>
  <si>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</si>
  <si>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</si>
  <si>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</si>
  <si>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</si>
  <si>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</si>
  <si>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</si>
  <si>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</si>
  <si>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</si>
  <si>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</si>
  <si>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</si>
  <si>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</si>
  <si>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</si>
  <si>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</si>
  <si>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</si>
  <si>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</si>
  <si>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</si>
  <si>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</si>
  <si>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</si>
  <si>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</si>
  <si>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</si>
  <si>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</si>
  <si>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</si>
  <si>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</si>
  <si>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</si>
  <si>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</si>
  <si>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</si>
  <si>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</si>
  <si>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</si>
  <si>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</si>
  <si>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</si>
  <si>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</si>
  <si>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</si>
  <si>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</si>
  <si>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</si>
  <si>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</si>
  <si>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</si>
  <si>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</si>
  <si>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</si>
  <si>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</si>
  <si>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</si>
  <si>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</si>
  <si>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</si>
  <si>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</si>
  <si>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</si>
  <si>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</si>
  <si>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</si>
  <si>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</si>
  <si>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</si>
  <si>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</si>
  <si>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</si>
  <si>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</si>
  <si>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</si>
  <si>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</si>
  <si>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</si>
  <si>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</si>
  <si>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</si>
  <si>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</si>
  <si>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</si>
  <si>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</si>
  <si>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</si>
  <si>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</si>
  <si>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</si>
  <si>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</si>
  <si>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</si>
  <si>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</si>
  <si>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</si>
  <si>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</si>
  <si>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</si>
  <si>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</si>
  <si>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</si>
  <si>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</si>
  <si>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</si>
  <si>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</si>
  <si>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</si>
  <si>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</si>
  <si>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</si>
  <si>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</si>
  <si>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</si>
  <si>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</si>
  <si>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</si>
  <si>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</si>
  <si>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</si>
  <si>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</si>
  <si>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</si>
  <si>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</si>
  <si>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</si>
  <si>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</si>
  <si>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</si>
  <si>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</si>
  <si>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</si>
  <si>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</si>
  <si>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</si>
  <si>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</si>
  <si>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</si>
  <si>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</si>
  <si>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</si>
  <si>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</si>
  <si>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</si>
  <si>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</si>
  <si>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</si>
  <si>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</si>
  <si>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</si>
  <si>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</si>
  <si>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</si>
  <si>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</si>
  <si>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</si>
  <si>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</si>
  <si>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</si>
  <si>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</si>
  <si>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</si>
  <si>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</si>
  <si>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</si>
  <si>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</si>
  <si>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</si>
  <si>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</si>
  <si>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</si>
  <si>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</si>
  <si>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</si>
  <si>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</si>
  <si>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</si>
  <si>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</si>
  <si>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</si>
  <si>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</si>
  <si>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</si>
  <si>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</si>
  <si>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</si>
  <si>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</si>
  <si>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</si>
  <si>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</si>
  <si>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</si>
  <si>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</si>
  <si>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</si>
  <si>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</si>
  <si>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</si>
  <si>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</si>
  <si>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</si>
  <si>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</si>
  <si>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</si>
  <si>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</si>
  <si>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</si>
  <si>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</si>
  <si>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</si>
  <si>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</si>
  <si>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</si>
  <si>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</si>
  <si>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</si>
  <si>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</si>
  <si>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</si>
  <si>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</si>
  <si>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</si>
  <si>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</si>
  <si>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</si>
  <si>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</si>
  <si>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</si>
  <si>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</si>
  <si>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</si>
  <si>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</si>
  <si>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</si>
  <si>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</si>
  <si>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</si>
  <si>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</si>
  <si>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</si>
  <si>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</si>
  <si>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</si>
  <si>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</si>
  <si>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</si>
  <si>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</si>
  <si>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</si>
  <si>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</si>
  <si>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</si>
  <si>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</si>
  <si>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</si>
  <si>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</si>
  <si>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</si>
  <si>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</si>
  <si>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</si>
  <si>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</si>
  <si>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</si>
  <si>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</si>
  <si>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</si>
  <si>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</si>
  <si>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</si>
  <si>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</si>
  <si>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</si>
  <si>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</si>
  <si>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</si>
  <si>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</si>
  <si>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</si>
  <si>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</si>
  <si>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</si>
  <si>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</si>
  <si>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</si>
  <si>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</si>
  <si>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</si>
  <si>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</si>
  <si>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</si>
  <si>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</si>
  <si>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</si>
  <si>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</si>
  <si>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</si>
  <si>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</si>
  <si>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</si>
  <si>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</si>
  <si>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</si>
  <si>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</si>
  <si>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</si>
  <si>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</si>
  <si>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</si>
  <si>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</si>
  <si>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</si>
  <si>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</si>
  <si>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</si>
  <si>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</si>
  <si>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</si>
  <si>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</si>
  <si>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</si>
  <si>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</si>
  <si>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</si>
  <si>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</si>
  <si>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</si>
  <si>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</si>
  <si>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</si>
  <si>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</si>
  <si>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</si>
  <si>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</si>
  <si>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</si>
  <si>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</si>
  <si>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</si>
  <si>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</si>
  <si>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</si>
  <si>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</si>
  <si>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</si>
  <si>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</si>
  <si>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</si>
  <si>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</si>
  <si>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</si>
  <si>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</si>
  <si>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</si>
  <si>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</si>
  <si>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</si>
  <si>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</si>
  <si>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</si>
  <si>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</si>
  <si>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</si>
  <si>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</si>
  <si>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</si>
  <si>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</si>
  <si>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</si>
  <si>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</si>
  <si>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</si>
  <si>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</si>
  <si>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</si>
  <si>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</si>
  <si>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</si>
  <si>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</si>
  <si>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</si>
  <si>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</si>
  <si>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</si>
  <si>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</si>
  <si>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</si>
  <si>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</si>
  <si>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</si>
  <si>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</si>
  <si>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</si>
  <si>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</si>
  <si>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</si>
  <si>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</si>
  <si>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</si>
  <si>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</si>
  <si>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</si>
  <si>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</si>
  <si>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</si>
  <si>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</si>
  <si>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</si>
  <si>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</si>
  <si>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</si>
  <si>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</si>
  <si>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</si>
  <si>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</si>
  <si>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</si>
  <si>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</si>
  <si>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</si>
  <si>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</si>
  <si>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</si>
  <si>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</si>
  <si>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</si>
  <si>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</si>
  <si>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</si>
  <si>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</si>
  <si>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</si>
  <si>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</si>
  <si>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</si>
  <si>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</si>
  <si>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</si>
  <si>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</si>
  <si>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</si>
  <si>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</si>
  <si>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</si>
  <si>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</si>
  <si>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</si>
  <si>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</si>
  <si>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</si>
  <si>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</si>
  <si>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</si>
  <si>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</si>
  <si>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</si>
  <si>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</si>
  <si>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</si>
  <si>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</si>
  <si>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</si>
  <si>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</si>
  <si>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</si>
  <si>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</si>
  <si>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</si>
  <si>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</si>
  <si>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</si>
  <si>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</si>
  <si>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</si>
  <si>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</si>
  <si>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</si>
  <si>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</si>
  <si>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</si>
  <si>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</si>
  <si>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</si>
  <si>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</si>
  <si>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</si>
  <si>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</si>
  <si>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</si>
  <si>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</si>
  <si>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</si>
  <si>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</si>
  <si>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</si>
  <si>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</si>
  <si>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</si>
  <si>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</si>
  <si>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</si>
  <si>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</si>
  <si>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</si>
  <si>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</si>
  <si>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</si>
  <si>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</si>
  <si>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</si>
  <si>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</si>
  <si>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</si>
  <si>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</si>
  <si>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</si>
  <si>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</si>
  <si>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</si>
  <si>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</si>
  <si>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</si>
  <si>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</si>
  <si>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</si>
  <si>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</si>
  <si>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</si>
  <si>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</si>
  <si>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</si>
  <si>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</si>
  <si>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</si>
  <si>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</si>
  <si>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</si>
  <si>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</si>
  <si>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</si>
  <si>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</si>
  <si>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</si>
  <si>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</si>
  <si>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</si>
  <si>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</si>
  <si>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</si>
  <si>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</si>
  <si>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</si>
  <si>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</si>
  <si>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</si>
  <si>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</si>
  <si>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</si>
  <si>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</si>
  <si>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</si>
  <si>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</si>
  <si>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</si>
  <si>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</si>
  <si>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</si>
  <si>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</si>
  <si>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</si>
  <si>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</si>
  <si>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</si>
  <si>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</si>
  <si>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</si>
  <si>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</si>
  <si>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</si>
  <si>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</si>
  <si>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</si>
  <si>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</si>
  <si>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</si>
  <si>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</si>
  <si>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</si>
  <si>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</si>
  <si>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</si>
  <si>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</si>
  <si>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</si>
  <si>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</si>
  <si>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</si>
  <si>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</si>
  <si>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</si>
  <si>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</si>
  <si>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</si>
  <si>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</si>
  <si>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</si>
  <si>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</si>
  <si>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</si>
  <si>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</si>
  <si>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</si>
  <si>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</si>
  <si>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</si>
  <si>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</si>
  <si>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</si>
  <si>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</si>
  <si>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</si>
  <si>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</si>
  <si>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</si>
  <si>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</si>
  <si>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</si>
  <si>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</si>
  <si>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</si>
  <si>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</si>
  <si>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</si>
  <si>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</si>
  <si>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</si>
  <si>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</si>
  <si>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</si>
  <si>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</si>
  <si>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</si>
  <si>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</si>
  <si>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</si>
  <si>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</si>
  <si>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</si>
  <si>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</si>
  <si>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</si>
  <si>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</si>
  <si>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</si>
  <si>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</si>
  <si>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</si>
  <si>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</si>
  <si>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</si>
  <si>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</si>
  <si>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</si>
  <si>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</si>
  <si>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</si>
  <si>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</si>
  <si>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</si>
  <si>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</si>
  <si>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</si>
  <si>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</si>
  <si>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</si>
  <si>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</si>
  <si>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</si>
  <si>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</si>
  <si>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</si>
  <si>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</si>
  <si>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</si>
  <si>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</si>
  <si>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</si>
  <si>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</si>
  <si>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</si>
  <si>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</si>
  <si>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</si>
  <si>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</si>
  <si>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</si>
  <si>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</si>
  <si>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</si>
  <si>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</si>
  <si>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</si>
  <si>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</si>
  <si>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</si>
  <si>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</si>
  <si>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</si>
  <si>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</si>
  <si>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</si>
  <si>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</si>
  <si>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</si>
  <si>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</si>
  <si>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</si>
  <si>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</si>
  <si>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</si>
  <si>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</si>
  <si>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</si>
  <si>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</si>
  <si>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</si>
  <si>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</si>
  <si>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</si>
  <si>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</si>
  <si>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</si>
  <si>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</si>
  <si>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</si>
  <si>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</si>
  <si>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</si>
  <si>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</si>
  <si>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</si>
  <si>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</si>
  <si>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</si>
  <si>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</si>
  <si>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</si>
  <si>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</si>
  <si>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</si>
  <si>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</si>
  <si>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</si>
  <si>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</si>
  <si>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</si>
  <si>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</si>
  <si>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</si>
  <si>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</si>
  <si>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</si>
  <si>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</si>
  <si>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</si>
  <si>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</si>
  <si>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</si>
  <si>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</si>
  <si>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</si>
  <si>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</si>
  <si>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</si>
  <si>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</si>
  <si>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</si>
  <si>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</si>
  <si>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</si>
  <si>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</si>
  <si>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</si>
  <si>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</si>
  <si>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</si>
  <si>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</si>
  <si>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</si>
  <si>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</si>
  <si>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</si>
  <si>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</si>
  <si>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</si>
  <si>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</si>
  <si>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</si>
  <si>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</si>
  <si>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</si>
  <si>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</si>
  <si>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</si>
  <si>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</si>
  <si>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</si>
  <si>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</si>
  <si>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</si>
  <si>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</si>
  <si>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</si>
  <si>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</si>
  <si>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</si>
  <si>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</si>
  <si>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</si>
  <si>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</si>
  <si>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</si>
  <si>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</si>
  <si>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</si>
  <si>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</si>
  <si>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</si>
  <si>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</si>
  <si>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</si>
  <si>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</si>
  <si>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</si>
  <si>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</si>
  <si>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</si>
  <si>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</si>
  <si>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</si>
  <si>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</si>
  <si>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</si>
  <si>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</si>
  <si>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</si>
  <si>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</si>
  <si>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</si>
  <si>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</si>
  <si>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</si>
  <si>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</si>
  <si>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</si>
  <si>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</si>
  <si>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</si>
  <si>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</si>
  <si>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</si>
  <si>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</si>
  <si>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</si>
  <si>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</si>
  <si>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</si>
  <si>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</si>
  <si>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</si>
  <si>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</si>
  <si>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</si>
  <si>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</si>
  <si>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</si>
  <si>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</si>
  <si>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</si>
  <si>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</si>
  <si>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</si>
  <si>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</si>
  <si>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</si>
  <si>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</si>
  <si>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</si>
  <si>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</si>
  <si>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</si>
  <si>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</si>
  <si>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</si>
  <si>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</si>
  <si>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</si>
  <si>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</si>
  <si>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</si>
  <si>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</si>
  <si>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</si>
  <si>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</si>
  <si>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</si>
  <si>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</si>
  <si>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</si>
  <si>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</si>
  <si>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</si>
  <si>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</si>
  <si>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</si>
  <si>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</si>
  <si>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</si>
  <si>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</si>
  <si>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</si>
  <si>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</si>
  <si>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</si>
  <si>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</si>
  <si>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</si>
  <si>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</si>
  <si>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</si>
  <si>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</si>
  <si>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</si>
  <si>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</si>
  <si>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</si>
  <si>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</si>
  <si>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</si>
  <si>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</si>
  <si>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</si>
  <si>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</si>
  <si>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</si>
  <si>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</si>
  <si>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</si>
  <si>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</si>
  <si>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</si>
  <si>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</si>
  <si>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</si>
  <si>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</si>
  <si>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</si>
  <si>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</si>
  <si>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</si>
  <si>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</si>
  <si>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</si>
  <si>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</si>
  <si>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</si>
  <si>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</si>
  <si>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</si>
  <si>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</si>
  <si>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</si>
  <si>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</si>
  <si>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</si>
  <si>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</si>
  <si>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</si>
  <si>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</si>
  <si>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</si>
  <si>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</si>
  <si>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</si>
  <si>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</si>
  <si>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</si>
  <si>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</si>
  <si>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</si>
  <si>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</si>
  <si>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</si>
  <si>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</si>
  <si>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</si>
  <si>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</si>
  <si>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</si>
  <si>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</si>
  <si>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</si>
  <si>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</si>
  <si>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</si>
  <si>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</si>
  <si>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</si>
  <si>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</si>
  <si>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</si>
  <si>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</si>
  <si>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</si>
  <si>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</si>
  <si>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</si>
  <si>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</si>
  <si>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</si>
  <si>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</si>
  <si>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</si>
  <si>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</si>
  <si>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</si>
  <si>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</si>
  <si>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</si>
  <si>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</si>
  <si>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</si>
  <si>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</si>
  <si>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</si>
  <si>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</si>
  <si>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</si>
  <si>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</si>
  <si>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</si>
  <si>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</si>
  <si>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</si>
  <si>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</si>
  <si>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</si>
  <si>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</si>
  <si>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</si>
  <si>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</si>
  <si>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</si>
  <si>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</si>
  <si>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</si>
  <si>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</si>
  <si>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</si>
  <si>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</si>
  <si>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</si>
  <si>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</si>
  <si>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</si>
  <si>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</si>
  <si>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</si>
  <si>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</si>
  <si>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</si>
  <si>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</si>
  <si>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</si>
  <si>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</si>
  <si>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</si>
  <si>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</si>
  <si>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</si>
  <si>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</si>
  <si>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</si>
  <si>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</si>
  <si>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</si>
  <si>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</si>
  <si>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</si>
  <si>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</si>
  <si>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</si>
  <si>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</si>
  <si>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</si>
  <si>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</si>
  <si>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</si>
  <si>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</si>
  <si>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</si>
  <si>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</si>
  <si>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</si>
  <si>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</si>
  <si>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</si>
  <si>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</si>
  <si>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</si>
  <si>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</si>
  <si>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</si>
  <si>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</si>
  <si>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</si>
  <si>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</si>
  <si>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</si>
  <si>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</si>
  <si>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</si>
  <si>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</si>
  <si>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</si>
  <si>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</si>
  <si>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</si>
  <si>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</si>
  <si>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</si>
  <si>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</si>
  <si>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</si>
  <si>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</si>
  <si>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</si>
  <si>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</si>
  <si>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</si>
  <si>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</si>
  <si>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</si>
  <si>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</si>
  <si>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</si>
  <si>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</si>
  <si>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</si>
  <si>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</si>
  <si>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</si>
  <si>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</si>
  <si>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</si>
  <si>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</si>
  <si>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</si>
  <si>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</si>
  <si>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</si>
  <si>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</si>
  <si>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</si>
  <si>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</si>
  <si>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</si>
  <si>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</si>
  <si>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</si>
  <si>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</si>
  <si>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</si>
  <si>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</si>
  <si>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</si>
  <si>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</si>
  <si>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</si>
  <si>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</si>
  <si>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</si>
  <si>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</si>
  <si>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</si>
  <si>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</si>
  <si>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</si>
  <si>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</si>
  <si>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</si>
  <si>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</si>
  <si>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</si>
  <si>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</si>
  <si>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</si>
  <si>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</si>
  <si>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</si>
  <si>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</si>
  <si>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</si>
  <si>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</si>
  <si>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</si>
  <si>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</si>
  <si>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</si>
  <si>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</si>
  <si>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</si>
  <si>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</si>
  <si>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</si>
  <si>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</si>
  <si>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</si>
  <si>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</si>
  <si>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</si>
  <si>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</si>
  <si>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</si>
  <si>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</si>
  <si>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</si>
  <si>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</si>
  <si>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</si>
  <si>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</si>
  <si>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</si>
  <si>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</si>
  <si>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</si>
  <si>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</si>
  <si>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</si>
  <si>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</si>
  <si>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</si>
  <si>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</si>
  <si>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</si>
  <si>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</si>
  <si>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</si>
  <si>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</si>
  <si>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</si>
  <si>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</si>
  <si>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</si>
  <si>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</si>
  <si>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</si>
  <si>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</si>
  <si>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</si>
  <si>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</si>
  <si>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</si>
  <si>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</si>
  <si>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</si>
  <si>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</si>
  <si>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</si>
  <si>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</si>
  <si>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</si>
  <si>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</si>
  <si>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</si>
  <si>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</si>
  <si>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</si>
  <si>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</si>
  <si>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</si>
  <si>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</si>
  <si>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</si>
  <si>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</si>
  <si>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</si>
  <si>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</si>
  <si>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</si>
  <si>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</si>
  <si>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</si>
  <si>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</si>
  <si>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</si>
  <si>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</si>
  <si>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</si>
  <si>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</si>
  <si>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</si>
  <si>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</si>
  <si>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</si>
  <si>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</si>
  <si>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</si>
  <si>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</si>
  <si>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</si>
  <si>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</si>
  <si>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</si>
  <si>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</si>
  <si>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</si>
  <si>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</si>
  <si>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</si>
  <si>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</si>
  <si>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</si>
  <si>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</si>
  <si>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</si>
  <si>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</si>
  <si>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</si>
  <si>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</si>
  <si>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</si>
  <si>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</si>
  <si>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</si>
  <si>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</si>
  <si>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</si>
  <si>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</si>
  <si>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</si>
  <si>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</si>
  <si>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</si>
  <si>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</si>
  <si>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</si>
  <si>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</si>
  <si>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</si>
  <si>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</si>
  <si>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</si>
  <si>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</si>
  <si>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</si>
  <si>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</si>
  <si>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</si>
  <si>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</si>
  <si>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</si>
  <si>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</si>
  <si>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</si>
  <si>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</si>
  <si>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</si>
  <si>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</si>
  <si>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</si>
  <si>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</si>
  <si>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</si>
  <si>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</si>
  <si>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</si>
  <si>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</si>
  <si>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</si>
  <si>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</si>
  <si>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</si>
  <si>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</si>
  <si>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</si>
  <si>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</si>
  <si>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</si>
  <si>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</si>
  <si>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</si>
  <si>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</si>
  <si>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</si>
  <si>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</si>
  <si>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</si>
  <si>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</si>
  <si>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</si>
  <si>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</si>
  <si>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</si>
  <si>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</si>
  <si>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</si>
  <si>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</si>
  <si>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</si>
  <si>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</si>
  <si>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</si>
  <si>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</si>
  <si>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</si>
  <si>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</si>
  <si>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</si>
  <si>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</si>
  <si>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</si>
  <si>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</si>
  <si>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</si>
  <si>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</si>
  <si>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</si>
  <si>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</si>
  <si>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</si>
  <si>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</si>
  <si>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</si>
  <si>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</si>
  <si>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</si>
  <si>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</si>
  <si>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</si>
  <si>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</si>
  <si>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</si>
  <si>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</si>
  <si>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</si>
  <si>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</si>
  <si>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</si>
  <si>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</si>
  <si>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</si>
  <si>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</si>
  <si>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</si>
  <si>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</si>
  <si>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</si>
  <si>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</si>
  <si>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</si>
  <si>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</si>
  <si>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</si>
  <si>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</si>
  <si>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</si>
  <si>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</si>
  <si>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</si>
  <si>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</si>
  <si>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</si>
  <si>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</si>
  <si>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</si>
  <si>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</si>
  <si>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</si>
  <si>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</si>
  <si>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</si>
  <si>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</si>
  <si>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</si>
  <si>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</si>
  <si>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</si>
  <si>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</si>
  <si>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</si>
  <si>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</si>
  <si>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</si>
  <si>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</si>
  <si>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</si>
  <si>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</si>
  <si>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</si>
  <si>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</si>
  <si>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</si>
  <si>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</si>
  <si>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</si>
  <si>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</si>
  <si>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</si>
  <si>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</si>
  <si>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</si>
  <si>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</si>
  <si>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</si>
  <si>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</si>
  <si>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</si>
  <si>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</si>
  <si>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</si>
  <si>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</si>
  <si>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</si>
  <si>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</si>
  <si>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</si>
  <si>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</si>
  <si>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</si>
  <si>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</si>
  <si>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</si>
  <si>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</si>
  <si>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</si>
  <si>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</si>
  <si>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</si>
  <si>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</si>
  <si>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</si>
  <si>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</si>
  <si>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</si>
  <si>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</si>
  <si>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</si>
  <si>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</si>
  <si>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</si>
  <si>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</si>
  <si>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</si>
  <si>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</si>
  <si>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</si>
  <si>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</si>
  <si>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</si>
  <si>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</si>
  <si>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</si>
  <si>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</si>
  <si>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</si>
  <si>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</si>
  <si>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</si>
  <si>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</si>
  <si>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</si>
  <si>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</si>
  <si>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</si>
  <si>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</si>
  <si>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</si>
  <si>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</si>
  <si>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</si>
  <si>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</si>
  <si>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</si>
  <si>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</si>
  <si>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</si>
  <si>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</si>
  <si>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</si>
  <si>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</si>
  <si>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</si>
  <si>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</si>
  <si>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</si>
  <si>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</si>
  <si>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</si>
  <si>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</si>
  <si>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</si>
  <si>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</si>
  <si>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</si>
  <si>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</si>
  <si>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</si>
  <si>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</si>
  <si>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</si>
  <si>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</si>
  <si>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</si>
  <si>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</si>
  <si>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</si>
  <si>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</si>
  <si>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</si>
  <si>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</si>
  <si>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</si>
  <si>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</si>
  <si>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</si>
  <si>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</si>
  <si>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</si>
  <si>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</si>
  <si>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</si>
  <si>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</si>
  <si>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</si>
  <si>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</si>
  <si>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</si>
  <si>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</si>
  <si>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</si>
  <si>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</si>
  <si>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</si>
  <si>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</si>
  <si>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</si>
  <si>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</si>
  <si>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</si>
  <si>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</si>
  <si>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</si>
  <si>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</si>
  <si>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</si>
  <si>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</si>
  <si>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</si>
  <si>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</si>
  <si>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</si>
  <si>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</si>
  <si>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</si>
  <si>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</si>
  <si>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</si>
  <si>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</si>
  <si>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</si>
  <si>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</si>
  <si>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</si>
  <si>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</si>
  <si>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</si>
  <si>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</si>
  <si>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</si>
  <si>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</si>
  <si>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</si>
  <si>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</si>
  <si>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</si>
  <si>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</si>
  <si>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</si>
  <si>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</si>
  <si>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</si>
  <si>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</si>
  <si>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</si>
  <si>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</si>
  <si>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</si>
  <si>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</si>
  <si>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</si>
  <si>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</si>
  <si>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</si>
  <si>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</si>
  <si>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</si>
  <si>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</si>
  <si>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</si>
  <si>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</si>
  <si>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</si>
  <si>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</si>
  <si>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</si>
  <si>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</si>
  <si>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</si>
  <si>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</si>
  <si>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</si>
  <si>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</si>
  <si>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</si>
  <si>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</si>
  <si>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</si>
  <si>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</si>
  <si>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</si>
  <si>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</si>
  <si>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</si>
  <si>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</si>
  <si>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</si>
  <si>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</si>
  <si>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</si>
  <si>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</si>
  <si>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</si>
  <si>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</si>
  <si>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</si>
  <si>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</si>
  <si>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</si>
  <si>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</si>
  <si>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</si>
  <si>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</si>
  <si>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</si>
  <si>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</si>
  <si>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</si>
  <si>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</si>
  <si>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</si>
  <si>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</si>
  <si>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</si>
  <si>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</si>
  <si>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</si>
  <si>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</si>
  <si>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</si>
  <si>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</si>
  <si>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</si>
  <si>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</si>
  <si>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</si>
  <si>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</si>
  <si>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</si>
  <si>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</si>
  <si>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</si>
  <si>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</si>
  <si>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</si>
  <si>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</si>
  <si>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</si>
  <si>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</si>
  <si>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</si>
  <si>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</si>
  <si>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</si>
  <si>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</si>
  <si>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</si>
  <si>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</si>
  <si>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</si>
  <si>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</si>
  <si>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</si>
  <si>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</si>
  <si>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</si>
  <si>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</si>
  <si>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</si>
  <si>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</si>
  <si>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</si>
  <si>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</si>
  <si>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</si>
  <si>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</si>
  <si>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</si>
  <si>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</si>
  <si>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</si>
  <si>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</si>
  <si>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</si>
  <si>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</si>
  <si>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</si>
  <si>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</si>
  <si>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</si>
  <si>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</si>
  <si>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</si>
  <si>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</si>
  <si>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</si>
  <si>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</si>
  <si>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</si>
  <si>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</si>
  <si>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</si>
  <si>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</si>
  <si>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</si>
  <si>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</si>
  <si>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</si>
  <si>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</si>
  <si>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</si>
  <si>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</si>
  <si>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</si>
  <si>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</si>
  <si>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</si>
  <si>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</si>
  <si>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</si>
  <si>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</si>
  <si>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</si>
  <si>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</si>
  <si>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</si>
  <si>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</si>
  <si>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</si>
  <si>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</si>
  <si>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</si>
  <si>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</si>
  <si>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</si>
  <si>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</si>
  <si>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</si>
  <si>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</si>
  <si>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</si>
  <si>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</si>
  <si>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</si>
  <si>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</si>
  <si>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</si>
  <si>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</si>
  <si>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</si>
  <si>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</si>
  <si>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</si>
  <si>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</si>
  <si>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</si>
  <si>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</si>
  <si>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</si>
  <si>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</si>
  <si>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</si>
  <si>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</si>
  <si>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</si>
  <si>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</si>
  <si>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</si>
  <si>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</si>
  <si>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</si>
  <si>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</si>
  <si>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</si>
  <si>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</si>
  <si>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</si>
  <si>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</si>
  <si>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</si>
  <si>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</si>
  <si>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</si>
  <si>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</si>
  <si>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</si>
  <si>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</si>
  <si>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</si>
  <si>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</si>
  <si>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</si>
  <si>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</si>
  <si>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</si>
  <si>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</si>
  <si>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</si>
  <si>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</si>
  <si>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</si>
  <si>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</si>
  <si>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</si>
  <si>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</si>
  <si>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</si>
  <si>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</si>
  <si>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</si>
  <si>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</si>
  <si>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</si>
  <si>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</si>
  <si>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</si>
  <si>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</si>
  <si>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</si>
  <si>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</si>
  <si>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</si>
  <si>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</si>
  <si>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</si>
  <si>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</si>
  <si>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</si>
  <si>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</si>
  <si>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</si>
  <si>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</si>
  <si>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</si>
  <si>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</si>
  <si>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</si>
  <si>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</si>
  <si>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</si>
  <si>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</si>
  <si>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</si>
  <si>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</si>
  <si>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</si>
  <si>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</si>
  <si>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</si>
  <si>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</si>
  <si>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</si>
  <si>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</si>
  <si>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</si>
  <si>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</si>
  <si>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</si>
  <si>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</si>
  <si>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</si>
  <si>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</si>
  <si>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</si>
  <si>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</si>
  <si>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</si>
  <si>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</si>
  <si>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</si>
  <si>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</si>
  <si>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</si>
  <si>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</si>
  <si>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</si>
  <si>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</si>
  <si>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</si>
  <si>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</si>
  <si>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</si>
  <si>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</si>
  <si>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</si>
  <si>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</si>
  <si>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</si>
  <si>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</si>
  <si>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</si>
  <si>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</si>
  <si>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</si>
  <si>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</si>
  <si>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</si>
  <si>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</si>
  <si>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</si>
  <si>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</si>
  <si>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</si>
  <si>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</si>
  <si>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</si>
  <si>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</si>
  <si>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</si>
  <si>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</si>
  <si>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</si>
  <si>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</si>
  <si>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</si>
  <si>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</si>
  <si>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</si>
  <si>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</si>
  <si>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</si>
  <si>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</si>
  <si>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</si>
  <si>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</si>
  <si>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</si>
  <si>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</si>
  <si>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</si>
  <si>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</si>
  <si>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</si>
  <si>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</si>
  <si>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</si>
  <si>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</si>
  <si>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</si>
  <si>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</si>
  <si>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</si>
  <si>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</si>
  <si>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</si>
  <si>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</si>
  <si>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</si>
  <si>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</si>
  <si>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</si>
  <si>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</si>
  <si>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</si>
  <si>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</si>
  <si>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</si>
  <si>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</si>
  <si>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</si>
  <si>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</si>
  <si>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</si>
  <si>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</si>
  <si>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</si>
  <si>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</si>
  <si>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</si>
  <si>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</si>
  <si>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</si>
  <si>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</si>
  <si>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</si>
  <si>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</si>
  <si>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</si>
  <si>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</si>
  <si>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</si>
  <si>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</si>
  <si>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</si>
  <si>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</si>
  <si>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</si>
  <si>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</si>
  <si>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</si>
  <si>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</si>
  <si>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</si>
  <si>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</si>
  <si>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</si>
  <si>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</si>
  <si>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</si>
  <si>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</si>
  <si>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</si>
  <si>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</si>
  <si>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</si>
  <si>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</si>
  <si>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</si>
  <si>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</si>
  <si>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</si>
  <si>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</si>
  <si>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</si>
  <si>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</si>
  <si>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</si>
  <si>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</si>
  <si>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</si>
  <si>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</si>
  <si>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</si>
  <si>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</si>
  <si>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</si>
  <si>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</si>
  <si>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</si>
  <si>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</si>
  <si>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</si>
  <si>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</si>
  <si>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</si>
  <si>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</si>
  <si>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</si>
  <si>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</si>
  <si>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</si>
  <si>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</si>
  <si>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</si>
  <si>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</si>
  <si>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</si>
  <si>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</si>
  <si>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</si>
  <si>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</si>
  <si>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</si>
  <si>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</si>
  <si>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</si>
  <si>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</si>
  <si>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</si>
  <si>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</si>
  <si>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</si>
  <si>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</si>
  <si>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</si>
  <si>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</si>
  <si>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</si>
  <si>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</si>
  <si>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</si>
  <si>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</si>
  <si>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</si>
  <si>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</si>
  <si>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</si>
  <si>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</si>
  <si>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</si>
  <si>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</si>
  <si>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</si>
  <si>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</si>
  <si>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</si>
  <si>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</si>
  <si>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</si>
  <si>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</si>
  <si>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</si>
  <si>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</si>
  <si>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</si>
  <si>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</si>
  <si>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</si>
  <si>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</si>
  <si>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</si>
  <si>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</si>
  <si>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</si>
  <si>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</si>
  <si>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</si>
  <si>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</si>
  <si>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</si>
  <si>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</si>
  <si>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</si>
  <si>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</si>
  <si>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</si>
  <si>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</si>
  <si>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</si>
  <si>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</si>
  <si>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</si>
  <si>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</si>
  <si>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</si>
  <si>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</si>
  <si>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</si>
  <si>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</si>
  <si>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</si>
  <si>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</si>
  <si>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</si>
  <si>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</si>
  <si>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</si>
  <si>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</si>
  <si>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</si>
  <si>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</si>
  <si>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</si>
  <si>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</si>
  <si>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</si>
  <si>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</si>
  <si>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</si>
  <si>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</si>
  <si>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</si>
  <si>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</si>
  <si>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</si>
  <si>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</si>
  <si>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</si>
  <si>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</si>
  <si>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</si>
  <si>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</si>
  <si>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</si>
  <si>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</si>
  <si>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</si>
  <si>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</si>
  <si>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</si>
  <si>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</si>
  <si>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</si>
  <si>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</si>
  <si>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</si>
  <si>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</si>
  <si>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</si>
  <si>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</si>
  <si>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</si>
  <si>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</si>
  <si>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</si>
  <si>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</si>
  <si>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</si>
  <si>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</si>
  <si>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</si>
  <si>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</si>
  <si>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</si>
  <si>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</si>
  <si>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</si>
  <si>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</si>
  <si>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</si>
  <si>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</si>
  <si>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</si>
  <si>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</si>
  <si>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</si>
  <si>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</si>
  <si>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</si>
  <si>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</si>
  <si>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</si>
  <si>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</si>
  <si>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</si>
  <si>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</si>
  <si>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</si>
  <si>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</si>
  <si>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</si>
  <si>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</si>
  <si>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</si>
  <si>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</si>
  <si>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</si>
  <si>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</si>
  <si>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</si>
  <si>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</si>
  <si>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</si>
  <si>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</si>
  <si>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</si>
  <si>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</si>
  <si>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</si>
  <si>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</si>
  <si>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</si>
  <si>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</si>
  <si>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</si>
  <si>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</si>
  <si>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</si>
  <si>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</si>
  <si>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</si>
  <si>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</si>
  <si>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</si>
  <si>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</si>
  <si>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</si>
  <si>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</si>
  <si>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</si>
  <si>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</si>
  <si>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</si>
  <si>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</si>
  <si>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</si>
  <si>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</si>
  <si>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</si>
  <si>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</si>
  <si>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</si>
  <si>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</si>
  <si>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</si>
  <si>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</si>
  <si>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</si>
  <si>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</si>
  <si>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</si>
  <si>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</si>
  <si>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</si>
  <si>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</si>
  <si>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</si>
  <si>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</si>
  <si>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</si>
  <si>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</si>
  <si>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</si>
  <si>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</si>
  <si>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</si>
  <si>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</si>
  <si>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</si>
  <si>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</si>
  <si>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</si>
  <si>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</si>
  <si>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</si>
  <si>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</si>
  <si>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</si>
  <si>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</si>
  <si>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</si>
  <si>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</si>
  <si>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</si>
  <si>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</si>
  <si>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</si>
  <si>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</si>
  <si>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</si>
  <si>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</si>
  <si>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</si>
  <si>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</si>
  <si>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</si>
  <si>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</si>
  <si>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</si>
  <si>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</si>
  <si>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</si>
  <si>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</si>
  <si>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</si>
  <si>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</si>
  <si>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</si>
  <si>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</si>
  <si>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</si>
  <si>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</si>
  <si>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</si>
  <si>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</si>
  <si>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</si>
  <si>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</si>
  <si>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</si>
  <si>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</si>
  <si>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</si>
  <si>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</si>
  <si>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</si>
  <si>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</si>
  <si>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</si>
  <si>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</si>
  <si>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</si>
  <si>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</si>
  <si>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</si>
  <si>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</si>
  <si>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</si>
  <si>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</si>
  <si>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</si>
  <si>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</si>
  <si>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</si>
  <si>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</si>
  <si>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</si>
  <si>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</si>
  <si>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</si>
  <si>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</si>
  <si>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</si>
  <si>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</si>
  <si>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</si>
  <si>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</si>
  <si>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</si>
  <si>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</si>
  <si>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</si>
  <si>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</si>
  <si>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</si>
  <si>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</si>
  <si>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</si>
  <si>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</si>
  <si>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</si>
  <si>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</si>
  <si>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</si>
  <si>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</si>
  <si>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</si>
  <si>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</si>
  <si>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</si>
  <si>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</si>
  <si>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</si>
  <si>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</si>
  <si>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</si>
  <si>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</si>
  <si>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</si>
  <si>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</si>
  <si>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</si>
  <si>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</si>
  <si>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</si>
  <si>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</si>
  <si>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</si>
  <si>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</si>
  <si>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</si>
  <si>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</si>
  <si>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</si>
  <si>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</si>
  <si>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</si>
  <si>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</si>
  <si>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</si>
  <si>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</si>
  <si>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</si>
  <si>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</si>
  <si>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</si>
  <si>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</si>
  <si>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</si>
  <si>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</si>
  <si>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</si>
  <si>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</si>
  <si>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</si>
  <si>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</si>
  <si>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</si>
  <si>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</si>
  <si>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</si>
  <si>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</si>
  <si>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</si>
  <si>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</si>
  <si>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</si>
  <si>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</si>
  <si>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</si>
  <si>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</si>
  <si>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</si>
  <si>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</si>
  <si>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</si>
  <si>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</si>
  <si>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</si>
  <si>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</si>
  <si>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</si>
  <si>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</si>
  <si>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</si>
  <si>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</si>
  <si>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</si>
  <si>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</si>
  <si>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</si>
  <si>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</si>
  <si>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</si>
  <si>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</si>
  <si>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</si>
  <si>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</si>
  <si>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</si>
  <si>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</si>
  <si>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</si>
  <si>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</si>
  <si>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</si>
  <si>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</si>
  <si>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</si>
  <si>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</si>
  <si>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</si>
  <si>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</si>
  <si>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</si>
  <si>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</si>
  <si>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</si>
  <si>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</si>
  <si>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</si>
  <si>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</si>
  <si>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</si>
  <si>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</si>
  <si>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</si>
  <si>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</si>
  <si>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</si>
  <si>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</si>
  <si>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</si>
  <si>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</si>
  <si>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</si>
  <si>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</si>
  <si>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</si>
  <si>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</si>
  <si>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</si>
  <si>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</si>
  <si>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</si>
  <si>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</si>
  <si>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</si>
  <si>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</si>
  <si>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</si>
  <si>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</si>
  <si>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</si>
  <si>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</si>
  <si>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</si>
  <si>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</si>
  <si>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</si>
  <si>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</si>
  <si>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</si>
  <si>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</si>
  <si>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</si>
  <si>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</si>
  <si>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</si>
  <si>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</si>
  <si>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</si>
  <si>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</si>
  <si>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</si>
  <si>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</si>
  <si>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</si>
  <si>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</si>
  <si>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</si>
  <si>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</si>
  <si>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</si>
  <si>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</si>
  <si>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</si>
  <si>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</si>
  <si>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</si>
  <si>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</si>
  <si>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</si>
  <si>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</si>
  <si>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</si>
  <si>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</si>
  <si>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</si>
  <si>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</si>
  <si>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</si>
  <si>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</si>
  <si>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</si>
  <si>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</si>
  <si>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</si>
  <si>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</si>
  <si>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</si>
  <si>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</si>
  <si>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</si>
  <si>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</si>
  <si>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</si>
  <si>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</si>
  <si>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</si>
  <si>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</si>
  <si>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</si>
  <si>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</si>
  <si>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</si>
  <si>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</si>
  <si>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</si>
  <si>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</si>
  <si>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</si>
  <si>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</si>
  <si>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</si>
  <si>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</si>
  <si>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</si>
  <si>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</si>
  <si>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</si>
  <si>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</si>
  <si>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</si>
  <si>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</si>
  <si>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</si>
  <si>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</si>
  <si>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</si>
  <si>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</si>
  <si>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</si>
  <si>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</si>
  <si>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</si>
  <si>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</si>
  <si>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</si>
  <si>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</si>
  <si>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</si>
  <si>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</si>
  <si>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</si>
  <si>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</si>
  <si>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</si>
  <si>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</si>
  <si>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</si>
  <si>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</si>
  <si>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</si>
  <si>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</si>
  <si>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</si>
  <si>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</si>
  <si>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</si>
  <si>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</si>
  <si>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</si>
  <si>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</si>
  <si>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</si>
  <si>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</si>
  <si>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</si>
  <si>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</si>
  <si>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</si>
  <si>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</si>
  <si>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</si>
  <si>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</si>
  <si>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</si>
  <si>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</si>
  <si>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</si>
  <si>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</si>
  <si>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</si>
  <si>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</si>
  <si>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</si>
  <si>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</si>
  <si>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</si>
  <si>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</si>
  <si>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</si>
  <si>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</si>
  <si>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</si>
  <si>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</si>
  <si>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</si>
  <si>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</si>
  <si>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</si>
  <si>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</si>
  <si>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</si>
  <si>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</si>
  <si>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</si>
  <si>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</si>
  <si>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</si>
  <si>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</si>
  <si>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</si>
  <si>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</si>
  <si>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</si>
  <si>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</si>
  <si>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</si>
  <si>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</si>
  <si>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</si>
  <si>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</si>
  <si>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</si>
  <si>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</si>
  <si>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</si>
  <si>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</si>
  <si>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</si>
  <si>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</si>
  <si>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</si>
  <si>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</si>
  <si>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</si>
  <si>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</si>
  <si>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</si>
  <si>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</si>
  <si>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</si>
  <si>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</si>
  <si>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</si>
  <si>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</si>
  <si>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</si>
  <si>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</si>
  <si>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</si>
  <si>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</si>
  <si>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</si>
  <si>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</si>
  <si>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</si>
  <si>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</si>
  <si>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</si>
  <si>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</si>
  <si>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</si>
  <si>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</si>
  <si>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</si>
  <si>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</si>
  <si>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</si>
  <si>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</si>
  <si>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</si>
  <si>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</si>
  <si>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</si>
  <si>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</si>
  <si>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</si>
  <si>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</si>
  <si>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</si>
  <si>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</si>
  <si>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</si>
  <si>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</si>
  <si>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</si>
  <si>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</si>
  <si>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</si>
  <si>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</si>
  <si>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</si>
  <si>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</si>
  <si>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</si>
  <si>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</si>
  <si>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</si>
  <si>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</si>
  <si>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</si>
  <si>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</si>
  <si>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</si>
  <si>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</si>
  <si>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</si>
  <si>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</si>
  <si>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</si>
  <si>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</si>
  <si>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</si>
  <si>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</si>
  <si>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</si>
  <si>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</si>
  <si>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</si>
  <si>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</si>
  <si>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</si>
  <si>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</si>
  <si>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</si>
  <si>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</si>
  <si>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</si>
  <si>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</si>
  <si>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</si>
  <si>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</si>
  <si>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</si>
  <si>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</si>
  <si>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</si>
  <si>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</si>
  <si>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</si>
  <si>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</si>
  <si>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</si>
  <si>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</si>
  <si>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</si>
  <si>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</si>
  <si>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</si>
  <si>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</si>
  <si>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</si>
  <si>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</si>
  <si>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</si>
  <si>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</si>
  <si>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</si>
  <si>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</si>
  <si>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</si>
  <si>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</si>
  <si>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</si>
  <si>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</si>
  <si>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</si>
  <si>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</si>
  <si>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</si>
  <si>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</si>
  <si>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</si>
  <si>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</si>
  <si>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</si>
  <si>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</si>
  <si>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</si>
  <si>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</si>
  <si>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</si>
  <si>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</si>
  <si>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</si>
  <si>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</si>
  <si>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</si>
  <si>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</si>
  <si>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</si>
  <si>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</si>
  <si>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</si>
  <si>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</si>
  <si>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</si>
  <si>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</si>
  <si>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</si>
  <si>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</si>
  <si>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</si>
  <si>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</si>
  <si>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</si>
  <si>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</si>
  <si>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</si>
  <si>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</si>
  <si>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</si>
  <si>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</si>
  <si>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</si>
  <si>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</si>
  <si>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</si>
  <si>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</si>
  <si>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</si>
  <si>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</si>
  <si>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</si>
  <si>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</si>
  <si>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</si>
  <si>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</si>
  <si>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</si>
  <si>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</si>
  <si>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</si>
  <si>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</si>
  <si>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</si>
  <si>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</si>
  <si>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</si>
  <si>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</si>
  <si>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</si>
  <si>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</si>
  <si>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</si>
  <si>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</si>
  <si>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</si>
  <si>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</si>
  <si>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</si>
  <si>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</si>
  <si>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</si>
  <si>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</si>
  <si>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</si>
  <si>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</si>
  <si>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</si>
  <si>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</si>
  <si>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</si>
  <si>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</si>
  <si>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</si>
  <si>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</si>
  <si>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</si>
  <si>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</si>
  <si>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</si>
  <si>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</si>
  <si>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</si>
  <si>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</si>
  <si>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</si>
  <si>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</si>
  <si>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</si>
  <si>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</si>
  <si>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</si>
  <si>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</si>
  <si>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</si>
  <si>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</si>
  <si>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</si>
  <si>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</si>
  <si>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</si>
  <si>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</si>
  <si>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</si>
  <si>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</si>
  <si>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</si>
  <si>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</si>
  <si>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</si>
  <si>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</si>
  <si>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</si>
  <si>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</si>
  <si>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</si>
  <si>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</si>
  <si>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</si>
  <si>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</si>
  <si>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</si>
  <si>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</si>
  <si>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</si>
  <si>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</si>
  <si>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</si>
  <si>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</si>
  <si>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</si>
  <si>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</si>
  <si>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</si>
  <si>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</si>
  <si>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</si>
  <si>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</si>
  <si>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</si>
  <si>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</si>
  <si>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</si>
  <si>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</si>
  <si>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</si>
  <si>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</si>
  <si>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</si>
  <si>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</si>
  <si>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</si>
  <si>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</si>
  <si>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</si>
  <si>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</si>
  <si>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</si>
  <si>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</si>
  <si>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</si>
  <si>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</si>
  <si>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</si>
  <si>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</si>
  <si>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</si>
  <si>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</si>
  <si>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</si>
  <si>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</si>
  <si>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</si>
  <si>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</si>
  <si>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</si>
  <si>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</si>
  <si>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</si>
  <si>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</si>
  <si>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</si>
  <si>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</si>
  <si>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</si>
  <si>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</si>
  <si>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</si>
  <si>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</si>
  <si>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</si>
  <si>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</si>
  <si>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</si>
  <si>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</si>
  <si>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</si>
  <si>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</si>
  <si>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</si>
  <si>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</si>
  <si>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</si>
  <si>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</si>
  <si>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</si>
  <si>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</si>
  <si>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</si>
  <si>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</si>
  <si>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</si>
  <si>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</si>
  <si>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</si>
  <si>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</si>
  <si>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</si>
  <si>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</si>
  <si>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</si>
  <si>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</si>
  <si>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</si>
  <si>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</si>
  <si>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</si>
  <si>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</si>
  <si>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</si>
  <si>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</si>
  <si>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</si>
  <si>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</si>
  <si>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</si>
  <si>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</si>
  <si>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</si>
  <si>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</si>
  <si>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</si>
  <si>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</si>
  <si>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</si>
  <si>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</si>
  <si>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</si>
  <si>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</si>
  <si>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</si>
  <si>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</si>
  <si>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</si>
  <si>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</si>
  <si>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</si>
  <si>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</si>
  <si>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</si>
  <si>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</si>
  <si>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</si>
  <si>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</si>
  <si>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</si>
  <si>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</si>
  <si>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</si>
  <si>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</si>
  <si>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</si>
  <si>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</si>
  <si>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</si>
  <si>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</si>
  <si>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</si>
  <si>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</si>
  <si>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</si>
  <si>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</si>
  <si>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</si>
  <si>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</si>
  <si>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</si>
  <si>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</si>
  <si>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</si>
  <si>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</si>
  <si>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</si>
  <si>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</si>
  <si>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</si>
  <si>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</si>
  <si>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</si>
  <si>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</si>
  <si>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</si>
  <si>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</si>
  <si>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</si>
  <si>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</si>
  <si>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</si>
  <si>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</si>
  <si>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</si>
  <si>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</si>
  <si>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</si>
  <si>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</si>
  <si>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</si>
  <si>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</si>
  <si>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</si>
  <si>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</si>
  <si>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</si>
  <si>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</si>
  <si>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</si>
  <si>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</si>
  <si>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</si>
  <si>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</si>
  <si>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</si>
  <si>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</si>
  <si>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</si>
  <si>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</si>
  <si>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</si>
  <si>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</si>
  <si>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</si>
  <si>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</si>
  <si>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</si>
  <si>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</si>
  <si>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</si>
  <si>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</si>
  <si>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</si>
  <si>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</si>
  <si>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</si>
  <si>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</si>
  <si>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</si>
  <si>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</si>
  <si>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</si>
  <si>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</si>
  <si>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</si>
  <si>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</si>
  <si>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</si>
  <si>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</si>
  <si>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</si>
  <si>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</si>
  <si>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</si>
  <si>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</si>
  <si>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</si>
  <si>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</si>
  <si>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</si>
  <si>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</si>
  <si>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</si>
  <si>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</si>
  <si>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</si>
  <si>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</si>
  <si>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</si>
  <si>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</si>
  <si>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</si>
  <si>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</si>
  <si>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</si>
  <si>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</si>
  <si>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</si>
  <si>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</si>
  <si>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</si>
  <si>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</si>
  <si>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</si>
  <si>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</si>
  <si>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</si>
  <si>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</si>
  <si>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</si>
  <si>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</si>
  <si>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</si>
  <si>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</si>
  <si>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</si>
  <si>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</si>
  <si>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</si>
  <si>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</si>
  <si>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</si>
  <si>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</si>
  <si>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</si>
  <si>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</si>
  <si>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</si>
  <si>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</si>
  <si>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</si>
  <si>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</si>
  <si>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</si>
  <si>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</si>
  <si>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</si>
  <si>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</si>
  <si>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</si>
  <si>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</si>
  <si>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</si>
  <si>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</si>
  <si>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</si>
  <si>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</si>
  <si>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</si>
  <si>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</si>
  <si>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</si>
  <si>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</si>
  <si>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</si>
  <si>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</si>
  <si>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</si>
  <si>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</si>
  <si>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</si>
  <si>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</si>
  <si>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</si>
  <si>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</si>
  <si>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</si>
  <si>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</si>
  <si>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</si>
  <si>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</si>
  <si>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</si>
  <si>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</si>
  <si>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</si>
  <si>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</si>
  <si>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</si>
  <si>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</si>
  <si>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</si>
  <si>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</si>
  <si>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</si>
  <si>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</si>
  <si>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</si>
  <si>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</si>
  <si>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</si>
  <si>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</si>
  <si>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</si>
  <si>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</si>
  <si>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</si>
  <si>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</si>
  <si>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</si>
  <si>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</si>
  <si>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</si>
  <si>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</si>
  <si>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</si>
  <si>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</si>
  <si>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</si>
  <si>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</si>
  <si>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</si>
  <si>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</si>
  <si>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</si>
  <si>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</si>
  <si>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</si>
  <si>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</si>
  <si>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</si>
  <si>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</si>
  <si>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</si>
  <si>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</si>
  <si>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</si>
  <si>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</si>
  <si>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</si>
  <si>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</si>
  <si>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</si>
  <si>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</si>
  <si>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</si>
  <si>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</si>
  <si>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</si>
  <si>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</si>
  <si>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</si>
  <si>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</si>
  <si>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</si>
  <si>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</si>
  <si>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</si>
  <si>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</si>
  <si>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</si>
  <si>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</si>
  <si>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</si>
  <si>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</si>
  <si>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</si>
  <si>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</si>
  <si>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</si>
  <si>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</si>
  <si>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</si>
  <si>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</si>
  <si>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</si>
  <si>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</si>
  <si>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</si>
  <si>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</si>
  <si>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</si>
  <si>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</si>
  <si>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</si>
  <si>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</si>
  <si>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</si>
  <si>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</si>
  <si>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</si>
  <si>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</si>
  <si>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</si>
  <si>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</si>
  <si>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</si>
  <si>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</si>
  <si>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</si>
  <si>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</si>
  <si>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</si>
  <si>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</si>
  <si>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</si>
  <si>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</si>
  <si>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</si>
  <si>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</si>
  <si>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</si>
  <si>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</si>
  <si>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</si>
  <si>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</si>
  <si>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</si>
  <si>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</si>
  <si>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</si>
  <si>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</si>
  <si>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</si>
  <si>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</si>
  <si>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</si>
  <si>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</si>
  <si>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</si>
  <si>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</si>
  <si>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</si>
  <si>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</si>
  <si>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</si>
  <si>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</si>
  <si>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</si>
  <si>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</si>
  <si>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</si>
  <si>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</si>
  <si>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</si>
  <si>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</si>
  <si>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</si>
  <si>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</si>
  <si>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</si>
  <si>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</si>
  <si>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</si>
  <si>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</si>
  <si>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</si>
  <si>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</si>
  <si>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</si>
  <si>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</si>
  <si>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</si>
  <si>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</si>
  <si>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</si>
  <si>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</si>
  <si>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</si>
  <si>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</si>
  <si>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</si>
  <si>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</si>
  <si>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</si>
  <si>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</si>
  <si>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</si>
  <si>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</si>
  <si>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</si>
  <si>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</si>
  <si>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</si>
  <si>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</si>
  <si>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</si>
  <si>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</si>
  <si>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</si>
  <si>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</si>
  <si>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</si>
  <si>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</si>
  <si>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</si>
  <si>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</si>
  <si>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</si>
  <si>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</si>
  <si>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</si>
  <si>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</si>
  <si>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</si>
  <si>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</si>
  <si>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</si>
  <si>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</si>
  <si>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</si>
  <si>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</si>
  <si>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</si>
  <si>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</si>
  <si>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</si>
  <si>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</si>
  <si>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</si>
  <si>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</si>
  <si>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</si>
  <si>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</si>
  <si>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</si>
  <si>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</si>
  <si>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</si>
  <si>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</si>
  <si>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</si>
  <si>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</si>
  <si>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</si>
  <si>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</si>
  <si>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</si>
  <si>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</si>
  <si>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</si>
  <si>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</si>
  <si>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</si>
  <si>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</si>
  <si>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</si>
  <si>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</si>
  <si>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</si>
  <si>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</si>
  <si>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</si>
  <si>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</si>
  <si>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</si>
  <si>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</si>
  <si>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</si>
  <si>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</si>
  <si>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</si>
  <si>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</si>
  <si>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</si>
  <si>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</si>
  <si>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</si>
  <si>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</si>
  <si>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</si>
  <si>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</si>
  <si>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</si>
  <si>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</si>
  <si>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</si>
  <si>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</si>
  <si>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</si>
  <si>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</si>
  <si>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</si>
  <si>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</si>
  <si>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</si>
  <si>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</si>
  <si>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</si>
  <si>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</si>
  <si>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</si>
  <si>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</si>
  <si>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</si>
  <si>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</si>
  <si>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</si>
  <si>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</si>
  <si>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</si>
  <si>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</si>
  <si>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</si>
  <si>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</si>
  <si>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</si>
  <si>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</si>
  <si>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</si>
  <si>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</si>
  <si>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</si>
  <si>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</si>
  <si>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</si>
  <si>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</si>
  <si>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</si>
  <si>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</si>
  <si>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</si>
  <si>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</si>
  <si>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</si>
  <si>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</si>
  <si>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</si>
  <si>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</si>
  <si>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</si>
  <si>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</si>
  <si>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</si>
  <si>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</si>
  <si>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</si>
  <si>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</si>
  <si>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</si>
  <si>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</si>
  <si>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</si>
  <si>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</si>
  <si>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</si>
  <si>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</si>
  <si>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</si>
  <si>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</si>
  <si>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</si>
  <si>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</si>
  <si>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</si>
  <si>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</si>
  <si>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</si>
  <si>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</si>
  <si>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</si>
  <si>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</si>
  <si>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</si>
  <si>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</si>
  <si>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</si>
  <si>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</si>
  <si>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</si>
  <si>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</si>
  <si>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</si>
  <si>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</si>
  <si>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</si>
  <si>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</si>
  <si>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</si>
  <si>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</si>
  <si>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</si>
  <si>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</si>
  <si>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</si>
  <si>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</si>
  <si>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</si>
  <si>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</si>
  <si>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</si>
  <si>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</si>
  <si>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</si>
  <si>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</si>
  <si>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</si>
  <si>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</si>
  <si>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</si>
  <si>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</si>
  <si>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</si>
  <si>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</si>
  <si>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</si>
  <si>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</si>
  <si>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</si>
  <si>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</si>
  <si>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</si>
  <si>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</si>
  <si>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</si>
  <si>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</si>
  <si>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</si>
  <si>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</si>
  <si>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</si>
  <si>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</si>
  <si>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</si>
  <si>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</si>
  <si>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</si>
  <si>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</si>
  <si>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</si>
  <si>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</si>
  <si>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</si>
  <si>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</si>
  <si>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</si>
  <si>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</si>
  <si>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</si>
  <si>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</si>
  <si>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</si>
  <si>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</si>
  <si>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</si>
  <si>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</si>
  <si>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</si>
  <si>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</si>
  <si>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</si>
  <si>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</si>
  <si>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</si>
  <si>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</si>
  <si>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</si>
  <si>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</si>
  <si>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</si>
  <si>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</si>
  <si>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</si>
  <si>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</si>
  <si>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</si>
  <si>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</si>
  <si>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</si>
  <si>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</si>
  <si>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</si>
  <si>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</si>
  <si>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</si>
  <si>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</si>
  <si>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</si>
  <si>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</si>
  <si>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</si>
  <si>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</si>
  <si>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</si>
  <si>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</si>
  <si>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</si>
  <si>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</si>
  <si>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</si>
  <si>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</si>
  <si>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</si>
  <si>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</si>
  <si>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</si>
  <si>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</si>
  <si>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</si>
  <si>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</si>
  <si>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</si>
  <si>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</si>
  <si>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</si>
  <si>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</si>
  <si>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</si>
  <si>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</si>
  <si>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</si>
  <si>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</si>
  <si>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</si>
  <si>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</si>
  <si>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</si>
  <si>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</si>
  <si>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</si>
  <si>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</si>
  <si>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</si>
  <si>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</si>
  <si>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</si>
  <si>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</si>
  <si>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</si>
  <si>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</si>
  <si>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</si>
  <si>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</si>
  <si>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</si>
  <si>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</si>
  <si>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</si>
  <si>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</si>
  <si>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</si>
  <si>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</si>
  <si>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</si>
  <si>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</si>
  <si>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</si>
  <si>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</si>
  <si>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</si>
  <si>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</si>
  <si>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</si>
  <si>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</si>
  <si>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</si>
  <si>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</si>
  <si>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</si>
  <si>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</si>
  <si>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</si>
  <si>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</si>
  <si>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</si>
  <si>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</si>
  <si>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</si>
  <si>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</si>
  <si>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</si>
  <si>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</si>
  <si>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</si>
  <si>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</si>
  <si>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</si>
  <si>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</si>
  <si>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</si>
  <si>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</si>
  <si>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</si>
  <si>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</si>
  <si>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</si>
  <si>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</si>
  <si>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</si>
  <si>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</si>
  <si>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</si>
  <si>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</si>
  <si>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</si>
  <si>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</si>
  <si>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</si>
  <si>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</si>
  <si>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</si>
  <si>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</si>
  <si>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</si>
  <si>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</si>
  <si>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</si>
  <si>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</si>
  <si>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</si>
  <si>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</si>
  <si>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</si>
  <si>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</si>
  <si>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</si>
  <si>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</si>
  <si>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</si>
  <si>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</si>
  <si>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</si>
  <si>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</si>
  <si>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</si>
  <si>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</si>
  <si>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</si>
  <si>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</si>
  <si>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</si>
  <si>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</si>
  <si>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</si>
  <si>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</si>
  <si>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</si>
  <si>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</si>
  <si>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</si>
  <si>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</si>
  <si>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</si>
  <si>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</si>
  <si>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</si>
  <si>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</si>
  <si>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</si>
  <si>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</si>
  <si>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</si>
  <si>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</si>
  <si>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</si>
  <si>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</si>
  <si>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</si>
  <si>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</si>
  <si>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</si>
  <si>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</si>
  <si>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</si>
  <si>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</si>
  <si>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</si>
  <si>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</si>
  <si>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</si>
  <si>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</si>
  <si>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</si>
  <si>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</si>
  <si>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</si>
  <si>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</si>
  <si>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</si>
  <si>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</si>
  <si>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</si>
  <si>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</si>
  <si>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</si>
  <si>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</si>
  <si>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</si>
  <si>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</si>
  <si>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</si>
  <si>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</si>
  <si>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</si>
  <si>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</si>
  <si>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</si>
  <si>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</si>
  <si>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</si>
  <si>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</si>
  <si>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</si>
  <si>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</si>
  <si>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</si>
  <si>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</si>
  <si>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</si>
  <si>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</si>
  <si>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</si>
  <si>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</si>
  <si>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</si>
  <si>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</si>
  <si>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</si>
  <si>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</si>
  <si>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</si>
  <si>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</si>
  <si>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</si>
  <si>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</si>
  <si>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</si>
  <si>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</si>
  <si>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</si>
  <si>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</si>
  <si>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</si>
  <si>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</si>
  <si>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</si>
  <si>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</si>
  <si>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</si>
  <si>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</si>
  <si>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</si>
  <si>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</si>
  <si>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</si>
  <si>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</si>
  <si>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</si>
  <si>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</si>
  <si>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</si>
  <si>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</si>
  <si>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</si>
  <si>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</si>
  <si>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</si>
  <si>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</si>
  <si>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</si>
  <si>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</si>
  <si>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</si>
  <si>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</si>
  <si>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</si>
  <si>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</si>
  <si>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</si>
  <si>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</si>
  <si>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</si>
  <si>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</si>
  <si>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</si>
  <si>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</si>
  <si>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</si>
  <si>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</si>
  <si>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</si>
  <si>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</si>
  <si>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</si>
  <si>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</si>
  <si>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</si>
  <si>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</si>
  <si>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</si>
  <si>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</si>
  <si>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</si>
  <si>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</si>
  <si>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</si>
  <si>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</si>
  <si>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</si>
  <si>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</si>
  <si>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</si>
  <si>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</si>
  <si>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</si>
  <si>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</si>
  <si>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</si>
  <si>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</si>
  <si>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</si>
  <si>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</si>
  <si>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</si>
  <si>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</si>
  <si>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</si>
  <si>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</si>
  <si>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</si>
  <si>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</si>
  <si>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</si>
  <si>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</si>
  <si>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</si>
  <si>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</si>
  <si>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</si>
  <si>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</si>
  <si>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</si>
  <si>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</si>
  <si>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</si>
  <si>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</si>
  <si>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</si>
  <si>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</si>
  <si>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</si>
  <si>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</si>
  <si>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</si>
  <si>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</si>
  <si>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</si>
  <si>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</si>
  <si>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</si>
  <si>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</si>
  <si>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</si>
  <si>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</si>
  <si>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</si>
  <si>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</si>
  <si>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</si>
  <si>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</si>
  <si>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</si>
  <si>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</si>
  <si>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</si>
  <si>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</si>
  <si>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</si>
  <si>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</si>
  <si>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</si>
  <si>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</si>
  <si>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</si>
  <si>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</si>
  <si>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</si>
  <si>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</si>
  <si>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</si>
  <si>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</si>
  <si>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</si>
  <si>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</si>
  <si>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</si>
  <si>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</si>
  <si>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</si>
  <si>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</si>
  <si>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</si>
  <si>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</si>
  <si>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</si>
  <si>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</si>
  <si>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</si>
  <si>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</si>
  <si>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</si>
  <si>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</si>
  <si>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</si>
  <si>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</si>
  <si>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</si>
  <si>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</si>
  <si>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</si>
  <si>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</si>
  <si>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</si>
  <si>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</si>
  <si>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</si>
  <si>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</si>
  <si>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</si>
  <si>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</si>
  <si>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</si>
  <si>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</si>
  <si>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</si>
  <si>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</si>
  <si>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</si>
  <si>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</si>
  <si>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</si>
  <si>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</si>
  <si>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</si>
  <si>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</si>
  <si>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</si>
  <si>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</si>
  <si>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</si>
  <si>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</si>
  <si>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</si>
  <si>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</si>
  <si>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</si>
  <si>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</si>
  <si>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</si>
  <si>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</si>
  <si>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</si>
  <si>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</si>
  <si>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</si>
  <si>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</si>
  <si>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</si>
  <si>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</si>
  <si>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</si>
  <si>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</si>
  <si>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</si>
  <si>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</si>
  <si>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</si>
  <si>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</si>
  <si>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</si>
  <si>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</si>
  <si>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</si>
  <si>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</si>
  <si>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</si>
  <si>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</si>
  <si>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</si>
  <si>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</si>
  <si>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</si>
  <si>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</si>
  <si>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</si>
  <si>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</si>
  <si>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</si>
  <si>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</si>
  <si>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</si>
  <si>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</si>
  <si>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</si>
  <si>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</si>
  <si>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</si>
  <si>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</si>
  <si>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</si>
  <si>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</si>
  <si>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</si>
  <si>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</si>
  <si>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</si>
  <si>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</si>
  <si>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</si>
  <si>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</si>
  <si>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</si>
  <si>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</si>
  <si>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</si>
  <si>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</si>
  <si>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</si>
  <si>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</si>
  <si>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</si>
  <si>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</si>
  <si>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</si>
  <si>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</si>
  <si>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</si>
  <si>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</si>
  <si>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</si>
  <si>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</si>
  <si>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</si>
  <si>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</si>
  <si>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</si>
  <si>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</si>
  <si>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</si>
  <si>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</si>
  <si>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</si>
  <si>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</si>
  <si>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</si>
  <si>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</si>
  <si>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</si>
  <si>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</si>
  <si>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</si>
  <si>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</si>
  <si>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</si>
  <si>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</si>
  <si>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</si>
  <si>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</si>
  <si>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</si>
  <si>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</si>
  <si>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</si>
  <si>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</si>
  <si>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</si>
  <si>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</si>
  <si>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</si>
  <si>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</si>
  <si>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</si>
  <si>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</si>
  <si>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</si>
  <si>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</si>
  <si>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</si>
  <si>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</si>
  <si>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</si>
  <si>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</si>
  <si>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</si>
  <si>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</si>
  <si>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</si>
  <si>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</si>
  <si>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</si>
  <si>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</si>
  <si>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</si>
  <si>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</si>
  <si>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</si>
  <si>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</si>
  <si>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</si>
  <si>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</si>
  <si>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</si>
  <si>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</si>
  <si>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</si>
  <si>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</si>
  <si>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</si>
  <si>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</si>
  <si>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</si>
  <si>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</si>
  <si>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</si>
  <si>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</si>
  <si>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</si>
  <si>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</si>
  <si>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</si>
  <si>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</si>
  <si>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</si>
  <si>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</si>
  <si>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</si>
  <si>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</si>
  <si>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</si>
  <si>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</si>
  <si>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</si>
  <si>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</si>
  <si>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</si>
  <si>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</si>
  <si>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</si>
  <si>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</si>
  <si>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</si>
  <si>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</si>
  <si>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</si>
  <si>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</si>
  <si>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</si>
  <si>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</si>
  <si>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</si>
  <si>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</si>
  <si>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</si>
  <si>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</si>
  <si>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</si>
  <si>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</si>
  <si>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</si>
  <si>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</si>
  <si>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</si>
  <si>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</si>
  <si>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</si>
  <si>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</si>
  <si>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</si>
  <si>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</si>
  <si>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</si>
  <si>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</si>
  <si>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</si>
  <si>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</si>
  <si>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</si>
  <si>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</si>
  <si>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</si>
  <si>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</si>
  <si>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</si>
  <si>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</si>
  <si>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</si>
  <si>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</si>
  <si>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</si>
  <si>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</si>
  <si>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</si>
  <si>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</si>
  <si>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</si>
  <si>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</si>
  <si>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</si>
  <si>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</si>
  <si>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</si>
  <si>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</si>
  <si>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</si>
  <si>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</si>
  <si>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</si>
  <si>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</si>
  <si>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</si>
  <si>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</si>
  <si>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</si>
  <si>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</si>
  <si>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</si>
  <si>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</si>
  <si>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</si>
  <si>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</si>
  <si>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</si>
  <si>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</si>
  <si>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</si>
  <si>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</si>
  <si>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</si>
  <si>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</si>
  <si>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</si>
  <si>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</si>
  <si>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</si>
  <si>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</si>
  <si>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</si>
  <si>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</si>
  <si>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</si>
  <si>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</si>
  <si>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</si>
  <si>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</si>
  <si>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</si>
  <si>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</si>
  <si>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</si>
  <si>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</si>
  <si>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</si>
  <si>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</si>
  <si>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</si>
  <si>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</si>
  <si>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</si>
  <si>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</si>
  <si>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</si>
  <si>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</si>
  <si>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</si>
  <si>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</si>
  <si>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</si>
  <si>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</si>
  <si>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</si>
  <si>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</si>
  <si>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</si>
  <si>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</si>
  <si>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</si>
  <si>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</si>
  <si>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</si>
  <si>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</si>
  <si>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</si>
  <si>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</si>
  <si>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</si>
  <si>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</si>
  <si>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</si>
  <si>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</si>
  <si>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</si>
  <si>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</si>
  <si>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</si>
  <si>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</si>
  <si>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</si>
  <si>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</si>
  <si>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</si>
  <si>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</si>
  <si>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</si>
  <si>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</si>
  <si>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</si>
  <si>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</si>
  <si>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</si>
  <si>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</si>
  <si>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</si>
  <si>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</si>
  <si>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</si>
  <si>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</si>
  <si>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</si>
  <si>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</si>
  <si>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</si>
  <si>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</si>
  <si>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</si>
  <si>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</si>
  <si>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</si>
  <si>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</si>
  <si>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</si>
  <si>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</si>
  <si>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</si>
  <si>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</si>
  <si>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</si>
  <si>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</si>
  <si>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</si>
  <si>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</si>
  <si>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</si>
  <si>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</si>
  <si>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</si>
  <si>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</si>
  <si>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</si>
  <si>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</si>
  <si>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</si>
  <si>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</si>
  <si>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</si>
  <si>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</si>
  <si>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</si>
  <si>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</si>
  <si>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</si>
  <si>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</si>
  <si>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</si>
  <si>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</si>
  <si>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</si>
  <si>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</si>
  <si>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</si>
  <si>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</si>
  <si>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</si>
  <si>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</si>
  <si>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</si>
  <si>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</si>
  <si>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</si>
  <si>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</si>
  <si>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</si>
  <si>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</si>
  <si>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</si>
  <si>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</si>
  <si>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</si>
  <si>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</si>
  <si>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</si>
  <si>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</si>
  <si>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</si>
  <si>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</si>
  <si>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</si>
  <si>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</si>
  <si>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</si>
  <si>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</si>
  <si>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</si>
  <si>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</si>
  <si>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</si>
  <si>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</si>
  <si>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</si>
  <si>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</si>
  <si>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</si>
  <si>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</si>
  <si>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</si>
  <si>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</si>
  <si>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</si>
  <si>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</si>
  <si>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</si>
  <si>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</si>
  <si>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</si>
  <si>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</si>
  <si>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</si>
  <si>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</si>
  <si>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</si>
  <si>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</si>
  <si>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</si>
  <si>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</si>
  <si>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</si>
  <si>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</si>
  <si>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</si>
  <si>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</si>
  <si>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</si>
  <si>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</si>
  <si>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</si>
  <si>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</si>
  <si>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</si>
  <si>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</si>
  <si>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</si>
  <si>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</si>
  <si>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</si>
  <si>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</si>
  <si>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</si>
  <si>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</si>
  <si>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</si>
  <si>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</si>
  <si>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</si>
  <si>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</si>
  <si>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</si>
  <si>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</si>
  <si>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</si>
  <si>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</si>
  <si>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</si>
  <si>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</si>
  <si>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</si>
  <si>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</si>
  <si>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</si>
  <si>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</si>
  <si>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</si>
  <si>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</si>
  <si>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</si>
  <si>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</si>
  <si>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</si>
  <si>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</si>
  <si>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</si>
  <si>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</si>
  <si>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</si>
  <si>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</si>
  <si>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</si>
  <si>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</si>
  <si>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</si>
  <si>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</si>
  <si>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</si>
  <si>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</si>
  <si>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</si>
  <si>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</si>
  <si>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</si>
  <si>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</si>
  <si>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</si>
  <si>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</si>
  <si>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</si>
  <si>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</si>
  <si>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</si>
  <si>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</si>
  <si>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</si>
  <si>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</si>
  <si>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</si>
  <si>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</si>
  <si>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</si>
  <si>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</si>
  <si>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</si>
  <si>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</si>
  <si>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</si>
  <si>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</si>
  <si>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</si>
  <si>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</si>
  <si>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</si>
  <si>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</si>
  <si>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</si>
  <si>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</si>
  <si>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</si>
  <si>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</si>
  <si>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</si>
  <si>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</si>
  <si>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</si>
  <si>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</si>
  <si>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</si>
  <si>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</si>
  <si>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</si>
  <si>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</si>
  <si>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</si>
  <si>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</si>
  <si>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</si>
  <si>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</si>
  <si>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</si>
  <si>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</si>
  <si>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</si>
  <si>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</si>
  <si>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</si>
  <si>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</si>
  <si>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</si>
  <si>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</si>
  <si>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</si>
  <si>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</si>
  <si>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</si>
  <si>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</si>
  <si>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</si>
  <si>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</si>
  <si>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</si>
  <si>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</si>
  <si>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</si>
  <si>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</si>
  <si>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</si>
  <si>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</si>
  <si>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</si>
  <si>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</si>
  <si>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</si>
  <si>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</si>
  <si>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</si>
  <si>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</si>
  <si>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</si>
  <si>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</si>
  <si>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</si>
  <si>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</si>
  <si>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</si>
  <si>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</si>
  <si>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</si>
  <si>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</si>
  <si>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</si>
  <si>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</si>
  <si>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</si>
  <si>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</si>
  <si>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</si>
  <si>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</si>
  <si>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</si>
  <si>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</si>
  <si>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</si>
  <si>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</si>
  <si>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</si>
  <si>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</si>
  <si>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</si>
  <si>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</si>
  <si>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</si>
  <si>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</si>
  <si>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</si>
  <si>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</si>
  <si>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</si>
  <si>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</si>
  <si>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</si>
  <si>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</si>
  <si>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</si>
  <si>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</si>
  <si>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</si>
  <si>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</si>
  <si>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</si>
  <si>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</si>
  <si>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</si>
  <si>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</si>
  <si>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</si>
  <si>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</si>
  <si>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</si>
  <si>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</si>
  <si>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</si>
  <si>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</si>
  <si>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</si>
  <si>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</si>
  <si>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</si>
  <si>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</si>
  <si>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</si>
  <si>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</si>
  <si>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</si>
  <si>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</si>
  <si>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</si>
  <si>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</si>
  <si>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</si>
  <si>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</si>
  <si>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</si>
  <si>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</si>
  <si>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</si>
  <si>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</si>
  <si>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</si>
  <si>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</si>
  <si>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</si>
  <si>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</si>
  <si>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</si>
  <si>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</si>
  <si>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</si>
  <si>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</si>
  <si>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</si>
  <si>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</si>
  <si>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</si>
  <si>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</si>
  <si>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</si>
  <si>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</si>
  <si>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</si>
  <si>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</si>
  <si>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</si>
  <si>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</si>
  <si>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</si>
  <si>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</si>
  <si>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</si>
  <si>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</si>
  <si>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</si>
  <si>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</si>
  <si>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</si>
  <si>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</si>
  <si>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</si>
  <si>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</si>
  <si>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</si>
  <si>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</si>
  <si>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</si>
  <si>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</si>
  <si>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</si>
  <si>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</si>
  <si>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</si>
  <si>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</si>
  <si>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</si>
  <si>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</si>
  <si>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</si>
  <si>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</si>
  <si>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</si>
  <si>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</si>
  <si>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</si>
  <si>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</si>
  <si>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</si>
  <si>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</si>
  <si>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</si>
  <si>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</si>
  <si>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</si>
  <si>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</si>
  <si>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</si>
  <si>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</si>
  <si>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</si>
  <si>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</si>
  <si>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</si>
  <si>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</si>
  <si>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</si>
  <si>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</si>
  <si>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</si>
  <si>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</si>
  <si>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</si>
  <si>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</si>
  <si>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</si>
  <si>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</si>
  <si>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</si>
  <si>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</si>
  <si>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</si>
  <si>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</si>
  <si>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</si>
  <si>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</si>
  <si>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</si>
  <si>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</si>
  <si>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</si>
  <si>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</si>
  <si>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</si>
  <si>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</si>
  <si>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</si>
  <si>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</si>
  <si>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</si>
  <si>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</si>
  <si>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</si>
  <si>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</si>
  <si>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</si>
  <si>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</si>
  <si>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</si>
  <si>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</si>
  <si>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</si>
  <si>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</si>
  <si>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</si>
  <si>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</si>
  <si>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</si>
  <si>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</si>
  <si>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</si>
  <si>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</si>
  <si>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</si>
  <si>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</si>
  <si>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</si>
  <si>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</si>
  <si>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</si>
  <si>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</si>
  <si>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</si>
  <si>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</si>
  <si>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</si>
  <si>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</si>
  <si>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</si>
  <si>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</si>
  <si>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</si>
  <si>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</si>
  <si>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</si>
  <si>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</si>
  <si>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</si>
  <si>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</si>
  <si>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</si>
  <si>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</si>
  <si>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</si>
  <si>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</si>
  <si>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</si>
  <si>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</si>
  <si>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</si>
  <si>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</si>
  <si>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</si>
  <si>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</si>
  <si>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</si>
  <si>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</si>
  <si>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</si>
  <si>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</si>
  <si>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</si>
  <si>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</si>
  <si>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</si>
  <si>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</si>
  <si>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</si>
  <si>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</si>
  <si>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</si>
  <si>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</si>
  <si>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</si>
  <si>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</si>
  <si>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</si>
  <si>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</si>
  <si>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</si>
  <si>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</si>
  <si>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</si>
  <si>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</si>
  <si>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</si>
  <si>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</si>
  <si>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</si>
  <si>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</si>
  <si>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</si>
  <si>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</si>
  <si>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</si>
  <si>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</si>
  <si>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</si>
  <si>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</si>
  <si>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</si>
  <si>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</si>
  <si>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</si>
  <si>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</si>
  <si>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</si>
  <si>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</si>
  <si>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</si>
  <si>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</si>
  <si>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</si>
  <si>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</si>
  <si>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</si>
  <si>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</si>
  <si>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</si>
  <si>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</si>
  <si>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</si>
  <si>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</si>
  <si>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</si>
  <si>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</si>
  <si>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</si>
  <si>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</si>
  <si>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</si>
  <si>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</si>
  <si>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</si>
  <si>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</si>
  <si>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</si>
  <si>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</si>
  <si>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</si>
  <si>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</si>
  <si>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</si>
  <si>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</si>
  <si>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</si>
  <si>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</si>
  <si>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</si>
  <si>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</si>
  <si>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</si>
  <si>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</si>
  <si>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</si>
  <si>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</si>
  <si>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</si>
  <si>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</si>
  <si>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</si>
  <si>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</si>
  <si>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</si>
  <si>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</si>
  <si>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</si>
  <si>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</si>
  <si>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</si>
  <si>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</si>
  <si>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</si>
  <si>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</si>
  <si>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</si>
  <si>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</si>
  <si>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</si>
  <si>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</si>
  <si>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</si>
  <si>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</si>
  <si>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</si>
  <si>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</si>
  <si>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</si>
  <si>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</si>
  <si>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</si>
  <si>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</si>
  <si>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</si>
  <si>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</si>
  <si>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</si>
  <si>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</si>
  <si>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</si>
  <si>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</si>
  <si>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</si>
  <si>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</si>
  <si>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</si>
  <si>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</si>
  <si>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</si>
  <si>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</si>
  <si>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</si>
  <si>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</si>
  <si>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</si>
  <si>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</si>
  <si>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</si>
  <si>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</si>
  <si>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</si>
  <si>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</si>
  <si>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</si>
  <si>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</si>
  <si>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</si>
  <si>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</si>
  <si>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</si>
  <si>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</si>
  <si>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</si>
  <si>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</si>
  <si>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</si>
  <si>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</si>
  <si>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</si>
  <si>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</si>
  <si>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</si>
  <si>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</si>
  <si>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</si>
  <si>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</si>
  <si>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</si>
  <si>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</si>
  <si>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</si>
  <si>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</si>
  <si>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</si>
  <si>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</si>
  <si>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</si>
  <si>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</si>
  <si>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</si>
  <si>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</si>
  <si>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</si>
  <si>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</si>
  <si>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</si>
  <si>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</si>
  <si>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</si>
  <si>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</si>
  <si>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</si>
  <si>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</si>
  <si>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</si>
  <si>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</si>
  <si>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</si>
  <si>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</si>
  <si>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</si>
  <si>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</si>
  <si>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</si>
  <si>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</si>
  <si>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</si>
  <si>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</si>
  <si>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</si>
  <si>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</si>
  <si>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</si>
  <si>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</si>
  <si>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</si>
  <si>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</si>
  <si>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</si>
  <si>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</si>
  <si>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</si>
  <si>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</si>
  <si>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</si>
  <si>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</si>
  <si>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</si>
  <si>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</si>
  <si>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</si>
  <si>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</si>
  <si>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</si>
  <si>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</si>
  <si>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</si>
  <si>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</si>
  <si>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</si>
  <si>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</si>
  <si>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</si>
  <si>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</si>
  <si>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</si>
  <si>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</si>
  <si>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</si>
  <si>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</si>
  <si>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</si>
  <si>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</si>
  <si>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</si>
  <si>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</si>
  <si>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</si>
  <si>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</si>
  <si>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</si>
  <si>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</si>
  <si>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</si>
  <si>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</si>
  <si>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</si>
  <si>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</si>
  <si>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</si>
  <si>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</si>
  <si>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</si>
  <si>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</si>
  <si>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</si>
  <si>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</si>
  <si>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</si>
  <si>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</si>
  <si>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</si>
  <si>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</si>
  <si>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</si>
  <si>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</si>
  <si>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</si>
  <si>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</si>
  <si>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</si>
  <si>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</si>
  <si>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</si>
  <si>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</si>
  <si>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</si>
  <si>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</si>
  <si>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</si>
  <si>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</si>
  <si>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</si>
  <si>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</si>
  <si>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</si>
  <si>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</si>
  <si>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</si>
  <si>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</si>
  <si>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</si>
  <si>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</si>
  <si>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</si>
  <si>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</si>
  <si>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</si>
  <si>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</si>
  <si>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</si>
  <si>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</si>
  <si>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</si>
  <si>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</si>
  <si>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</si>
  <si>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</si>
  <si>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</si>
  <si>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</si>
  <si>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</si>
  <si>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</si>
  <si>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</si>
  <si>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</si>
  <si>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</si>
  <si>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</si>
  <si>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</si>
  <si>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</si>
  <si>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</si>
  <si>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</si>
  <si>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</si>
  <si>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</si>
  <si>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</si>
  <si>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</si>
  <si>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</si>
  <si>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</si>
  <si>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</si>
  <si>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</si>
  <si>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</si>
  <si>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</si>
  <si>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</si>
  <si>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</si>
  <si>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</si>
  <si>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</si>
  <si>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</si>
  <si>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</si>
  <si>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</si>
  <si>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</si>
  <si>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</si>
  <si>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</si>
  <si>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</si>
  <si>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</si>
  <si>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</si>
  <si>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</si>
  <si>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</si>
  <si>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</si>
  <si>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</si>
  <si>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</si>
  <si>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</si>
  <si>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</si>
  <si>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</si>
  <si>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</si>
  <si>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</si>
  <si>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</si>
  <si>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</si>
  <si>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</si>
  <si>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</si>
  <si>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</si>
  <si>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</si>
  <si>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</si>
  <si>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</si>
  <si>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</si>
  <si>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</si>
  <si>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</si>
  <si>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</si>
  <si>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</si>
  <si>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</si>
  <si>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</si>
  <si>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</si>
  <si>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</si>
  <si>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</si>
  <si>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</si>
  <si>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</si>
  <si>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</si>
  <si>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</si>
  <si>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</si>
  <si>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</si>
  <si>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</si>
  <si>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</si>
  <si>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</si>
  <si>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</si>
  <si>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</si>
  <si>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</si>
  <si>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</si>
  <si>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</si>
  <si>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</si>
  <si>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</si>
  <si>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</si>
  <si>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</si>
  <si>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</si>
  <si>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</si>
  <si>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</si>
  <si>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</si>
  <si>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</si>
  <si>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</si>
  <si>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</si>
  <si>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</si>
  <si>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</si>
  <si>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</si>
  <si>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</si>
  <si>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</si>
  <si>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</si>
  <si>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</si>
  <si>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</si>
  <si>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</si>
  <si>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</si>
  <si>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</si>
  <si>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</si>
  <si>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</si>
  <si>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</si>
  <si>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</si>
  <si>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</si>
  <si>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</si>
  <si>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</si>
  <si>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</si>
  <si>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</si>
  <si>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</si>
  <si>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</si>
  <si>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</si>
  <si>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</si>
  <si>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</si>
  <si>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</si>
  <si>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</si>
  <si>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</si>
  <si>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</si>
  <si>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</si>
  <si>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</si>
  <si>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</si>
  <si>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</si>
  <si>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</si>
  <si>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</si>
  <si>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</si>
  <si>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</si>
  <si>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</si>
  <si>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</si>
  <si>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</si>
  <si>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</si>
  <si>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</si>
  <si>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</si>
  <si>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</si>
  <si>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</si>
  <si>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</si>
  <si>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</si>
  <si>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</si>
  <si>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</si>
  <si>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</si>
  <si>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</si>
  <si>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</si>
  <si>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</si>
  <si>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</si>
  <si>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</si>
  <si>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</si>
  <si>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</si>
  <si>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</si>
  <si>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</si>
  <si>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</si>
  <si>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</si>
  <si>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</si>
  <si>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</si>
  <si>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</si>
  <si>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</si>
  <si>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</si>
  <si>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</si>
  <si>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</si>
  <si>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</si>
  <si>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</si>
  <si>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</si>
  <si>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</si>
  <si>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</si>
  <si>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</si>
  <si>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</si>
  <si>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</si>
  <si>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</si>
  <si>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</si>
  <si>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</si>
  <si>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</si>
  <si>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</si>
  <si>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</si>
  <si>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</si>
  <si>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</si>
  <si>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</si>
  <si>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</si>
  <si>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</si>
  <si>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</si>
  <si>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</si>
  <si>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</si>
  <si>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</si>
  <si>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</si>
  <si>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</si>
  <si>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</si>
  <si>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</si>
  <si>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</si>
  <si>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</si>
  <si>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</si>
  <si>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</si>
  <si>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</si>
  <si>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</si>
  <si>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</si>
  <si>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</si>
  <si>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</si>
  <si>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</si>
  <si>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</si>
  <si>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</si>
  <si>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</si>
  <si>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</si>
  <si>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</si>
  <si>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</si>
  <si>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</si>
  <si>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</si>
  <si>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</si>
  <si>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</si>
  <si>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</si>
  <si>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</si>
  <si>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</si>
  <si>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</si>
  <si>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</si>
  <si>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</si>
  <si>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</si>
  <si>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</si>
  <si>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</si>
  <si>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</si>
  <si>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</si>
  <si>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</si>
  <si>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</si>
  <si>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</si>
  <si>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</si>
  <si>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</si>
  <si>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</si>
  <si>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</si>
  <si>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</si>
  <si>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</si>
  <si>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</si>
  <si>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</si>
  <si>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</si>
  <si>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</si>
  <si>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</si>
  <si>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</si>
  <si>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</si>
  <si>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</si>
  <si>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</si>
  <si>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</si>
  <si>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</si>
  <si>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</si>
  <si>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</si>
  <si>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</si>
  <si>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</si>
  <si>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</si>
  <si>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</si>
  <si>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</si>
  <si>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</si>
  <si>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</si>
  <si>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</si>
  <si>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</si>
  <si>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</si>
  <si>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</si>
  <si>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</si>
  <si>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</si>
  <si>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</si>
  <si>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</si>
  <si>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</si>
  <si>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</si>
  <si>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</si>
  <si>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</si>
  <si>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</si>
  <si>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</si>
  <si>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</si>
  <si>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</si>
  <si>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</si>
  <si>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</si>
  <si>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</si>
  <si>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</si>
  <si>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</si>
  <si>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</si>
  <si>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</si>
  <si>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</si>
  <si>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</si>
  <si>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</si>
  <si>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</si>
  <si>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</si>
  <si>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</si>
  <si>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</si>
  <si>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</si>
  <si>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</si>
  <si>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</si>
  <si>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</si>
  <si>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</si>
  <si>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</si>
  <si>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</si>
  <si>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</si>
  <si>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</si>
  <si>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</si>
  <si>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</si>
  <si>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</si>
  <si>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</si>
  <si>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</si>
  <si>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</si>
  <si>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</si>
  <si>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</si>
  <si>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</si>
  <si>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</si>
  <si>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</si>
  <si>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</si>
  <si>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</si>
  <si>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</si>
  <si>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</si>
  <si>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</si>
  <si>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</si>
  <si>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</si>
  <si>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</si>
  <si>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</si>
  <si>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</si>
  <si>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</si>
  <si>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</si>
  <si>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</si>
  <si>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</si>
  <si>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</si>
  <si>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</si>
  <si>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</si>
  <si>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</si>
  <si>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</si>
  <si>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</si>
  <si>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</si>
  <si>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</si>
  <si>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</si>
  <si>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</si>
  <si>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</si>
  <si>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</si>
  <si>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</si>
  <si>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</si>
  <si>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</si>
  <si>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</si>
  <si>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</si>
  <si>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</si>
  <si>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</si>
  <si>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</si>
  <si>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</si>
  <si>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</si>
  <si>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</si>
  <si>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</si>
  <si>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</si>
  <si>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</si>
  <si>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</si>
  <si>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</si>
  <si>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</si>
  <si>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</si>
  <si>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</si>
  <si>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</si>
  <si>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</si>
  <si>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</si>
  <si>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</si>
  <si>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</si>
  <si>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</si>
  <si>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</si>
  <si>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</si>
  <si>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</si>
  <si>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</si>
  <si>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</si>
  <si>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</si>
  <si>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</si>
  <si>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</si>
  <si>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</si>
  <si>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</si>
  <si>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</si>
  <si>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</si>
  <si>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</si>
  <si>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</si>
  <si>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</si>
  <si>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</si>
  <si>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</si>
  <si>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</si>
  <si>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</si>
  <si>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</si>
  <si>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</si>
  <si>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</si>
  <si>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</si>
  <si>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</si>
  <si>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</si>
  <si>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</si>
  <si>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</si>
  <si>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</si>
  <si>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</si>
  <si>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</si>
  <si>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</si>
  <si>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</si>
  <si>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</si>
  <si>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</si>
  <si>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</si>
  <si>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</si>
  <si>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</si>
  <si>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</si>
  <si>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</si>
  <si>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</si>
  <si>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</si>
  <si>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</si>
  <si>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</si>
  <si>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</si>
  <si>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</si>
  <si>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</si>
  <si>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</si>
  <si>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</si>
  <si>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</si>
  <si>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</si>
  <si>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</si>
  <si>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</si>
  <si>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</si>
  <si>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</si>
  <si>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</si>
  <si>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</si>
  <si>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</si>
  <si>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</si>
  <si>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</si>
  <si>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</si>
  <si>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</si>
  <si>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</si>
  <si>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</si>
  <si>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</si>
  <si>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</si>
  <si>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</si>
  <si>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</si>
  <si>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</si>
  <si>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</si>
  <si>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</si>
  <si>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</si>
  <si>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</si>
  <si>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</si>
  <si>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</si>
  <si>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</si>
  <si>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</si>
  <si>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</si>
  <si>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</si>
  <si>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</si>
  <si>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</si>
  <si>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</si>
  <si>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</si>
  <si>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</si>
  <si>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</si>
  <si>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</si>
  <si>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</si>
  <si>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</si>
  <si>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</si>
  <si>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</si>
  <si>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</si>
  <si>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</si>
  <si>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</si>
  <si>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</si>
  <si>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</si>
  <si>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</si>
  <si>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</si>
  <si>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</si>
  <si>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</si>
  <si>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</si>
  <si>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</si>
  <si>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</si>
  <si>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</si>
  <si>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</si>
  <si>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</si>
  <si>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</si>
  <si>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</si>
  <si>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</si>
  <si>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</si>
  <si>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</si>
  <si>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</si>
  <si>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</si>
  <si>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</si>
  <si>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</si>
  <si>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</si>
  <si>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</si>
  <si>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</si>
  <si>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</si>
  <si>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</si>
  <si>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</si>
  <si>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</si>
  <si>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</si>
  <si>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</si>
  <si>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</si>
  <si>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</si>
  <si>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</si>
  <si>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</si>
  <si>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</si>
  <si>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</si>
  <si>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</si>
  <si>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</si>
  <si>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</si>
  <si>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</si>
  <si>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</si>
  <si>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</si>
  <si>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</si>
  <si>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</si>
  <si>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</si>
  <si>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</si>
  <si>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</si>
  <si>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</si>
  <si>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</si>
  <si>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</si>
  <si>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</si>
  <si>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</si>
  <si>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</si>
  <si>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</si>
  <si>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</si>
  <si>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</si>
  <si>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</si>
  <si>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</si>
  <si>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</si>
  <si>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</si>
  <si>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</si>
  <si>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</si>
  <si>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</si>
  <si>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</si>
  <si>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</si>
  <si>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</si>
  <si>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</si>
  <si>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</si>
  <si>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</si>
  <si>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</si>
  <si>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</si>
  <si>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</si>
  <si>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</si>
  <si>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</si>
  <si>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</si>
  <si>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</si>
  <si>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</si>
  <si>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</si>
  <si>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</si>
  <si>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</si>
  <si>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</si>
  <si>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</si>
  <si>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</si>
  <si>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</si>
  <si>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</si>
  <si>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</si>
  <si>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</si>
  <si>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</si>
  <si>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</si>
  <si>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</si>
  <si>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</si>
  <si>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</si>
  <si>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</si>
  <si>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</si>
  <si>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</si>
  <si>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</si>
  <si>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</si>
  <si>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</si>
  <si>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</si>
  <si>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</si>
  <si>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</si>
  <si>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</si>
  <si>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</si>
  <si>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</si>
  <si>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</si>
  <si>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</si>
  <si>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</si>
  <si>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</si>
  <si>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</si>
  <si>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</si>
  <si>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</si>
  <si>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</si>
  <si>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</si>
  <si>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</si>
  <si>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</si>
  <si>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</si>
  <si>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</si>
  <si>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</si>
  <si>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</si>
  <si>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</si>
  <si>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</si>
  <si>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</si>
  <si>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</si>
  <si>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</si>
  <si>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</si>
  <si>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</si>
  <si>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</si>
  <si>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</si>
  <si>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</si>
  <si>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</si>
  <si>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</si>
  <si>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</si>
  <si>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</si>
  <si>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</si>
  <si>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</si>
  <si>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</si>
  <si>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</si>
  <si>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</si>
  <si>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</si>
  <si>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</si>
  <si>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</si>
  <si>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</si>
  <si>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</si>
  <si>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</si>
  <si>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</si>
  <si>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</si>
  <si>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</si>
  <si>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</si>
  <si>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</si>
  <si>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</si>
  <si>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</si>
  <si>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</si>
  <si>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</si>
  <si>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</si>
  <si>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</si>
  <si>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</si>
  <si>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</si>
  <si>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</si>
  <si>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</si>
  <si>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</si>
  <si>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</si>
  <si>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</si>
  <si>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</si>
  <si>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</si>
  <si>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</si>
  <si>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</si>
  <si>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</si>
  <si>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</si>
  <si>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</si>
  <si>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</si>
  <si>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</si>
  <si>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</si>
  <si>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</si>
  <si>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</si>
  <si>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</si>
  <si>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</si>
  <si>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</si>
  <si>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</si>
  <si>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</si>
  <si>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</si>
  <si>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</si>
  <si>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</si>
  <si>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</si>
  <si>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</si>
  <si>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</si>
  <si>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</si>
  <si>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</si>
  <si>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</si>
  <si>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</si>
  <si>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</si>
  <si>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</si>
  <si>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</si>
  <si>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</si>
  <si>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</si>
  <si>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</si>
  <si>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</si>
  <si>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</si>
  <si>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</si>
  <si>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</si>
  <si>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</si>
  <si>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</si>
  <si>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</si>
  <si>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</si>
  <si>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</si>
  <si>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</si>
  <si>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</si>
  <si>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</si>
  <si>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</si>
  <si>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</si>
  <si>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</si>
  <si>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</si>
  <si>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</si>
  <si>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</si>
  <si>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</si>
  <si>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</si>
  <si>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</si>
  <si>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</si>
  <si>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</si>
  <si>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</si>
  <si>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</si>
  <si>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</si>
  <si>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</si>
  <si>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</si>
  <si>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</si>
  <si>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</si>
  <si>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</si>
  <si>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</si>
  <si>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</si>
  <si>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</si>
  <si>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</si>
  <si>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</si>
  <si>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</si>
  <si>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</si>
  <si>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</si>
  <si>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</si>
  <si>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</si>
  <si>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</si>
  <si>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</si>
  <si>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</si>
  <si>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</si>
  <si>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</si>
  <si>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</si>
  <si>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</si>
  <si>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</si>
  <si>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</si>
  <si>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</si>
  <si>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</si>
  <si>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</si>
  <si>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</si>
  <si>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</si>
  <si>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</si>
  <si>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</si>
  <si>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</si>
  <si>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</si>
  <si>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</si>
  <si>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</si>
  <si>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</si>
  <si>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</si>
  <si>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</si>
  <si>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</si>
  <si>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</si>
  <si>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</si>
  <si>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</si>
  <si>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</si>
  <si>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</si>
  <si>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</si>
  <si>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</si>
  <si>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</si>
  <si>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</si>
  <si>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</si>
  <si>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</si>
  <si>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</si>
  <si>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</si>
  <si>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</si>
  <si>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</si>
  <si>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</si>
  <si>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</si>
  <si>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</si>
  <si>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</si>
  <si>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</si>
  <si>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</si>
  <si>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</si>
  <si>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</si>
  <si>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</si>
  <si>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</si>
  <si>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</si>
  <si>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</si>
  <si>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</si>
  <si>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</si>
  <si>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</si>
  <si>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</si>
  <si>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</si>
  <si>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</si>
  <si>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</si>
  <si>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</si>
  <si>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</si>
  <si>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</si>
  <si>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</si>
  <si>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</si>
  <si>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</si>
  <si>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</si>
  <si>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</si>
  <si>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</si>
  <si>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</si>
  <si>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</si>
  <si>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</si>
  <si>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</si>
  <si>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</si>
  <si>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</si>
  <si>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</si>
  <si>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</si>
  <si>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</si>
  <si>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</si>
  <si>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</si>
  <si>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</si>
  <si>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</si>
  <si>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</si>
  <si>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</si>
  <si>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</si>
  <si>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</si>
  <si>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</si>
  <si>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</si>
  <si>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</si>
  <si>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</si>
  <si>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</si>
  <si>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</si>
  <si>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</si>
  <si>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</si>
  <si>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</si>
  <si>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</si>
  <si>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</si>
  <si>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</si>
  <si>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</si>
  <si>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</si>
  <si>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</si>
  <si>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</si>
  <si>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</si>
  <si>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</si>
  <si>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</si>
  <si>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</si>
  <si>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</si>
  <si>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</si>
  <si>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</si>
  <si>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</si>
  <si>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</si>
  <si>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</si>
  <si>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</si>
  <si>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</si>
  <si>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</si>
  <si>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</si>
  <si>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</si>
  <si>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</si>
  <si>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</si>
  <si>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</si>
  <si>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</si>
  <si>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</si>
  <si>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</si>
  <si>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</si>
  <si>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</si>
  <si>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</si>
  <si>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</si>
  <si>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</si>
  <si>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</si>
  <si>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</si>
  <si>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</si>
  <si>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</si>
  <si>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</si>
  <si>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</si>
  <si>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</si>
  <si>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</si>
  <si>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</si>
  <si>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</si>
  <si>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</si>
  <si>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</si>
  <si>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</si>
  <si>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</si>
  <si>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</si>
  <si>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</si>
  <si>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</si>
  <si>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</si>
  <si>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</si>
  <si>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</si>
  <si>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</si>
  <si>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</si>
  <si>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</si>
  <si>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</si>
  <si>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</si>
  <si>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</si>
  <si>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</si>
  <si>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</si>
  <si>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</si>
  <si>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</si>
  <si>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</si>
  <si>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</si>
  <si>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</si>
  <si>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</si>
  <si>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</si>
  <si>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</si>
  <si>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</si>
  <si>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</si>
  <si>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</si>
  <si>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</si>
  <si>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</si>
  <si>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</si>
  <si>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</si>
  <si>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</si>
  <si>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</si>
  <si>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</si>
  <si>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</si>
  <si>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</si>
  <si>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</si>
  <si>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</si>
  <si>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</si>
  <si>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</si>
  <si>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</si>
  <si>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</si>
  <si>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</si>
  <si>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</si>
  <si>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</si>
  <si>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</si>
  <si>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</si>
  <si>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</si>
  <si>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</si>
  <si>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</si>
  <si>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</si>
  <si>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</si>
  <si>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</si>
  <si>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</si>
  <si>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</si>
  <si>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</si>
  <si>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</si>
  <si>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</si>
  <si>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</si>
  <si>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</si>
  <si>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</si>
  <si>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</si>
  <si>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</si>
  <si>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</si>
  <si>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</si>
  <si>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</si>
  <si>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</si>
  <si>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</si>
  <si>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</si>
  <si>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</si>
  <si>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</si>
  <si>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</si>
  <si>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</si>
  <si>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</si>
  <si>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</si>
  <si>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</si>
  <si>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</si>
  <si>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</si>
  <si>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</si>
  <si>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</si>
  <si>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</si>
  <si>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</si>
  <si>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</si>
  <si>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</si>
  <si>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</si>
  <si>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</si>
  <si>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</si>
  <si>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</si>
  <si>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</si>
  <si>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</si>
  <si>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</si>
  <si>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</si>
  <si>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</si>
  <si>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</si>
  <si>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</si>
  <si>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</si>
  <si>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</si>
  <si>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</si>
  <si>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</si>
  <si>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</si>
  <si>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</si>
  <si>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</si>
  <si>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</si>
  <si>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</si>
  <si>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</si>
  <si>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</si>
  <si>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</si>
  <si>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</si>
  <si>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</si>
  <si>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</si>
  <si>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</si>
  <si>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</si>
  <si>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</si>
  <si>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</si>
  <si>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</si>
  <si>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</si>
  <si>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</si>
  <si>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</si>
  <si>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</si>
  <si>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</si>
  <si>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</si>
  <si>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</si>
  <si>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</si>
  <si>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</si>
  <si>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</si>
  <si>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</si>
  <si>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</si>
  <si>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</si>
  <si>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</si>
  <si>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</si>
  <si>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</si>
  <si>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</si>
  <si>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</si>
  <si>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</si>
  <si>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</si>
  <si>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</si>
  <si>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</si>
  <si>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</si>
  <si>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</si>
  <si>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</si>
  <si>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</si>
  <si>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</si>
  <si>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</si>
  <si>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</si>
  <si>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</si>
  <si>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</si>
  <si>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</si>
  <si>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</si>
  <si>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</si>
  <si>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</si>
  <si>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</si>
  <si>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</si>
  <si>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</si>
  <si>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</si>
  <si>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</si>
  <si>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</si>
  <si>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</si>
  <si>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</si>
  <si>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</si>
  <si>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</si>
  <si>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</si>
  <si>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</si>
  <si>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</si>
  <si>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</si>
  <si>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</si>
  <si>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</si>
  <si>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</si>
  <si>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</si>
  <si>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</si>
  <si>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</si>
  <si>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</si>
  <si>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</si>
  <si>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</si>
  <si>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</si>
  <si>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</si>
  <si>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</si>
  <si>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</si>
  <si>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</si>
  <si>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</si>
  <si>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</si>
  <si>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</si>
  <si>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</si>
  <si>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</si>
  <si>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</si>
  <si>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</si>
  <si>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</si>
  <si>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</si>
  <si>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</si>
  <si>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</si>
  <si>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</si>
  <si>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</si>
  <si>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</si>
  <si>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</si>
  <si>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</si>
  <si>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</si>
  <si>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</si>
  <si>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</si>
  <si>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</si>
  <si>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</si>
  <si>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</si>
  <si>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</si>
  <si>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</si>
  <si>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</si>
  <si>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</si>
  <si>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</si>
  <si>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</si>
  <si>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</si>
  <si>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</si>
  <si>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</si>
  <si>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</si>
  <si>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</si>
  <si>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</si>
  <si>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</si>
  <si>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</si>
  <si>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</si>
  <si>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</si>
  <si>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</si>
  <si>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</si>
  <si>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</si>
  <si>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</si>
  <si>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</si>
  <si>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</si>
  <si>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</si>
  <si>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</si>
  <si>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</si>
  <si>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</si>
  <si>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</si>
  <si>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</si>
  <si>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</si>
  <si>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</si>
  <si>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</si>
  <si>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</si>
  <si>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</si>
  <si>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</si>
  <si>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</si>
  <si>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</si>
  <si>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</si>
  <si>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</si>
  <si>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</si>
  <si>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</si>
  <si>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</si>
  <si>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</si>
  <si>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</si>
  <si>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</si>
  <si>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</si>
  <si>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</si>
  <si>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</si>
  <si>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</si>
  <si>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</si>
  <si>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</si>
  <si>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</si>
  <si>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</si>
  <si>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</si>
  <si>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</si>
  <si>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</si>
  <si>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</si>
  <si>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</si>
  <si>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</si>
  <si>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</si>
  <si>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</si>
  <si>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</si>
  <si>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</si>
  <si>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</si>
  <si>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</si>
  <si>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</si>
  <si>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</si>
  <si>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</si>
  <si>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</si>
  <si>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</si>
  <si>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</si>
  <si>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</si>
  <si>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</si>
  <si>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</si>
  <si>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</si>
  <si>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</si>
  <si>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</si>
  <si>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</si>
  <si>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</si>
  <si>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</si>
  <si>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</si>
  <si>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</si>
  <si>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</si>
  <si>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</si>
  <si>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</si>
  <si>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</si>
  <si>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</si>
  <si>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</si>
  <si>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</si>
  <si>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</si>
  <si>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</si>
  <si>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</si>
  <si>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</si>
  <si>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</si>
  <si>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</si>
  <si>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</si>
  <si>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</si>
  <si>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</si>
  <si>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</si>
  <si>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</si>
  <si>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</si>
  <si>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</si>
  <si>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</si>
  <si>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</si>
  <si>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</si>
  <si>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</si>
  <si>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</si>
  <si>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</si>
  <si>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</si>
  <si>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</si>
  <si>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</si>
  <si>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</si>
  <si>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</si>
  <si>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</si>
  <si>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</si>
  <si>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</si>
  <si>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</si>
  <si>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</si>
  <si>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</si>
  <si>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</si>
  <si>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</si>
  <si>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</si>
  <si>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</si>
  <si>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</si>
  <si>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</si>
  <si>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</si>
  <si>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</si>
  <si>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</si>
  <si>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</si>
  <si>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</si>
  <si>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</si>
  <si>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</si>
  <si>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</si>
  <si>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</si>
  <si>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</si>
  <si>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</si>
  <si>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</si>
  <si>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</si>
  <si>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</si>
  <si>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</si>
  <si>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</si>
  <si>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</si>
  <si>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</si>
  <si>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</si>
  <si>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</si>
  <si>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</si>
  <si>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</si>
  <si>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</si>
  <si>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</si>
  <si>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</si>
  <si>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</si>
  <si>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</si>
  <si>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</si>
  <si>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</si>
  <si>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</si>
  <si>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</si>
  <si>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</si>
  <si>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</si>
  <si>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</si>
  <si>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</si>
  <si>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</si>
  <si>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</si>
  <si>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</si>
  <si>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</si>
  <si>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</si>
  <si>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</si>
  <si>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</si>
  <si>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</si>
  <si>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</si>
  <si>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</si>
  <si>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</si>
  <si>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</si>
  <si>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</si>
  <si>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</si>
  <si>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</si>
  <si>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</si>
  <si>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</si>
  <si>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</si>
  <si>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</si>
  <si>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</si>
  <si>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</si>
  <si>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</si>
  <si>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</si>
  <si>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</si>
  <si>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</si>
  <si>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</si>
  <si>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</si>
  <si>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</si>
  <si>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</si>
  <si>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</si>
  <si>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</si>
  <si>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</si>
  <si>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</si>
  <si>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</si>
  <si>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</si>
  <si>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</si>
  <si>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</si>
  <si>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</si>
  <si>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</si>
  <si>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</si>
  <si>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</si>
  <si>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</si>
  <si>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</si>
  <si>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</si>
  <si>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</si>
  <si>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</si>
  <si>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</si>
  <si>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</si>
  <si>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</si>
  <si>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</si>
  <si>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</si>
  <si>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</si>
  <si>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</si>
  <si>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</si>
  <si>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</si>
  <si>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</si>
  <si>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</si>
  <si>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</si>
  <si>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</si>
  <si>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</si>
  <si>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</si>
  <si>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</si>
  <si>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</si>
  <si>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</si>
  <si>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</si>
  <si>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</si>
  <si>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</si>
  <si>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</si>
  <si>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</si>
  <si>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</si>
  <si>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</si>
  <si>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</si>
  <si>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</si>
  <si>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</si>
  <si>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</si>
  <si>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</si>
  <si>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</si>
  <si>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</si>
  <si>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</si>
  <si>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</si>
  <si>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</si>
  <si>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</si>
  <si>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</si>
  <si>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</si>
  <si>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</si>
  <si>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</si>
  <si>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</si>
  <si>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</si>
  <si>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</si>
  <si>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</si>
  <si>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</si>
  <si>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</si>
  <si>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</si>
  <si>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</si>
  <si>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</si>
  <si>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</si>
  <si>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</si>
  <si>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</si>
  <si>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</si>
  <si>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</si>
  <si>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</si>
  <si>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</si>
  <si>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</si>
  <si>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</si>
  <si>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</si>
  <si>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</si>
  <si>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</si>
  <si>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</si>
  <si>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</si>
  <si>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</si>
  <si>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</si>
  <si>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</si>
  <si>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</si>
  <si>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</si>
  <si>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</si>
  <si>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</si>
  <si>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</si>
  <si>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</si>
  <si>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</si>
  <si>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</si>
  <si>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</si>
  <si>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</si>
  <si>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</si>
  <si>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</si>
  <si>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</si>
  <si>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</si>
  <si>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</si>
  <si>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</si>
  <si>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</si>
  <si>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</si>
  <si>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</si>
  <si>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</si>
  <si>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</si>
  <si>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</si>
  <si>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</si>
  <si>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</si>
  <si>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</si>
  <si>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</si>
  <si>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</si>
  <si>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</si>
  <si>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</si>
  <si>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</si>
  <si>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</si>
  <si>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</si>
  <si>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</si>
  <si>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</si>
  <si>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</si>
  <si>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</si>
  <si>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</si>
  <si>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</si>
  <si>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</si>
  <si>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</si>
  <si>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</si>
  <si>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</si>
  <si>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</si>
  <si>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</si>
  <si>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</si>
  <si>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</si>
  <si>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</si>
  <si>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</si>
  <si>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</si>
  <si>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</si>
  <si>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</si>
  <si>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</si>
  <si>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</si>
  <si>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</si>
  <si>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</si>
  <si>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</si>
  <si>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</si>
  <si>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</si>
  <si>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</si>
  <si>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</si>
  <si>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</si>
  <si>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</si>
  <si>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</si>
  <si>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</si>
  <si>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</si>
  <si>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</si>
  <si>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</si>
  <si>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</si>
  <si>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</si>
  <si>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</si>
  <si>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</si>
  <si>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</si>
  <si>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</si>
  <si>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</si>
  <si>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</si>
  <si>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</si>
  <si>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</si>
  <si>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</si>
  <si>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</si>
  <si>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</si>
  <si>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</si>
  <si>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</si>
  <si>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</si>
  <si>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</si>
  <si>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</si>
  <si>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</si>
  <si>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</si>
  <si>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</si>
  <si>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</si>
  <si>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</si>
  <si>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</si>
  <si>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</si>
  <si>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</si>
  <si>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</si>
  <si>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</si>
  <si>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</si>
  <si>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</si>
  <si>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</si>
  <si>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</si>
  <si>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</si>
  <si>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</si>
  <si>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</si>
  <si>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</si>
  <si>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</si>
  <si>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</si>
  <si>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</si>
  <si>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</si>
  <si>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</si>
  <si>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</si>
  <si>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</si>
  <si>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</si>
  <si>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</si>
  <si>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</si>
  <si>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</si>
  <si>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</si>
  <si>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</si>
  <si>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</si>
  <si>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</si>
  <si>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</si>
  <si>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</si>
  <si>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</si>
  <si>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</si>
  <si>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</si>
  <si>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</si>
  <si>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</si>
  <si>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</si>
  <si>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</si>
  <si>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</si>
  <si>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</si>
  <si>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</si>
  <si>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</si>
  <si>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</si>
  <si>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</si>
  <si>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</si>
  <si>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</si>
  <si>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</si>
  <si>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</si>
  <si>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</si>
  <si>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</si>
  <si>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</si>
  <si>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</si>
  <si>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</si>
  <si>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</si>
  <si>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</si>
  <si>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</si>
  <si>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</si>
  <si>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</si>
  <si>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</si>
  <si>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</si>
  <si>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</si>
  <si>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</si>
  <si>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</si>
  <si>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</si>
  <si>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</si>
  <si>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</si>
  <si>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</si>
  <si>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</si>
  <si>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</si>
  <si>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</si>
  <si>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</si>
  <si>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</si>
  <si>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</si>
  <si>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</si>
  <si>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</si>
  <si>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</si>
  <si>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</si>
  <si>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</si>
  <si>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</si>
  <si>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</si>
  <si>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</si>
  <si>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</si>
  <si>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</si>
  <si>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</si>
  <si>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</si>
  <si>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</si>
  <si>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</si>
  <si>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</si>
  <si>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</si>
  <si>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</si>
  <si>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</si>
  <si>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</si>
  <si>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</si>
  <si>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</si>
  <si>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</si>
  <si>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</si>
  <si>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</si>
  <si>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</si>
  <si>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</si>
  <si>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</si>
  <si>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</si>
  <si>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</si>
  <si>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</si>
  <si>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</si>
  <si>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</si>
  <si>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</si>
  <si>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</si>
  <si>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</si>
  <si>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</si>
  <si>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</si>
  <si>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</si>
  <si>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</si>
  <si>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</si>
  <si>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</si>
  <si>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</si>
  <si>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</si>
  <si>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</si>
  <si>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</si>
  <si>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</si>
  <si>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</si>
  <si>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</si>
  <si>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</si>
  <si>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</si>
  <si>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</si>
  <si>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</si>
  <si>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</si>
  <si>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</si>
  <si>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</si>
  <si>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</si>
  <si>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</si>
  <si>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</si>
  <si>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</si>
  <si>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</si>
  <si>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</si>
  <si>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</si>
  <si>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</si>
  <si>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</si>
  <si>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</si>
  <si>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</si>
  <si>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</si>
  <si>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</si>
  <si>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</si>
  <si>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</si>
  <si>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</si>
  <si>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</si>
  <si>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</si>
  <si>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</si>
  <si>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</si>
  <si>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</si>
  <si>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</si>
  <si>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</si>
  <si>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</si>
  <si>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</si>
  <si>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</si>
  <si>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</si>
  <si>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</si>
  <si>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</si>
  <si>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</si>
  <si>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</si>
  <si>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</si>
  <si>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</si>
  <si>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</si>
  <si>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</si>
  <si>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</si>
  <si>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</si>
  <si>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</si>
  <si>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</si>
  <si>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</si>
  <si>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</si>
  <si>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</si>
  <si>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</si>
  <si>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</si>
  <si>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</si>
  <si>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</si>
  <si>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</si>
  <si>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</si>
  <si>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</si>
  <si>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</si>
  <si>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</si>
  <si>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</si>
  <si>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</si>
  <si>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</si>
  <si>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</si>
  <si>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</si>
  <si>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</si>
  <si>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</si>
  <si>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</si>
  <si>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</si>
  <si>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</si>
  <si>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</si>
  <si>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</si>
  <si>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</si>
  <si>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</si>
  <si>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</si>
  <si>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</si>
  <si>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</si>
  <si>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</si>
  <si>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</si>
  <si>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</si>
  <si>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</si>
  <si>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</si>
  <si>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</si>
  <si>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</si>
  <si>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</si>
  <si>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</si>
  <si>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</si>
  <si>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</si>
  <si>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</si>
  <si>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</si>
  <si>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</si>
  <si>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</si>
  <si>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</si>
  <si>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</si>
  <si>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</si>
  <si>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</si>
  <si>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</si>
  <si>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</si>
  <si>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</si>
  <si>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</si>
  <si>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</si>
  <si>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</si>
  <si>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</si>
  <si>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</si>
  <si>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</si>
  <si>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</si>
  <si>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</si>
  <si>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</si>
  <si>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</si>
  <si>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</si>
  <si>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</si>
  <si>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</si>
  <si>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</si>
  <si>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</si>
  <si>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</si>
  <si>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</si>
  <si>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</si>
  <si>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</si>
  <si>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</si>
  <si>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</si>
  <si>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</si>
  <si>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</si>
  <si>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</si>
  <si>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</si>
  <si>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</si>
  <si>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</si>
  <si>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</si>
  <si>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</si>
  <si>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</si>
  <si>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</si>
  <si>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</si>
  <si>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</si>
  <si>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</si>
  <si>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</si>
  <si>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</si>
  <si>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</si>
  <si>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</si>
  <si>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</si>
  <si>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</si>
  <si>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</si>
  <si>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</si>
  <si>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</si>
  <si>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</si>
  <si>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</si>
  <si>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</si>
  <si>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</si>
  <si>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</si>
  <si>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</si>
  <si>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</si>
  <si>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</si>
  <si>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</si>
  <si>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</si>
  <si>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</si>
  <si>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</si>
  <si>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</si>
  <si>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</si>
  <si>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</si>
  <si>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</si>
  <si>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</si>
  <si>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</si>
  <si>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</si>
  <si>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</si>
  <si>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</si>
  <si>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</si>
  <si>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</si>
  <si>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</si>
  <si>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</si>
  <si>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</si>
  <si>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</si>
  <si>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</si>
  <si>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</si>
  <si>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</si>
  <si>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</si>
  <si>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</si>
  <si>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</si>
  <si>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</si>
  <si>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</si>
  <si>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</si>
  <si>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</si>
  <si>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</si>
  <si>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</si>
  <si>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</si>
  <si>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</si>
  <si>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</si>
  <si>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</si>
  <si>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</si>
  <si>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</si>
  <si>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</si>
  <si>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</si>
  <si>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</si>
  <si>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</si>
  <si>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</si>
  <si>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</si>
  <si>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</si>
  <si>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</si>
  <si>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</si>
  <si>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</si>
  <si>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</si>
  <si>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</si>
  <si>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</si>
  <si>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</si>
  <si>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</si>
  <si>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</si>
  <si>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</si>
  <si>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</si>
  <si>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</si>
  <si>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</si>
  <si>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</si>
  <si>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</si>
  <si>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</si>
  <si>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</si>
  <si>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</si>
  <si>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</si>
  <si>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</si>
  <si>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</si>
  <si>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</si>
  <si>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</si>
  <si>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</si>
  <si>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</si>
  <si>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</si>
  <si>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</si>
  <si>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</si>
  <si>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</si>
  <si>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</si>
  <si>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</si>
  <si>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</si>
  <si>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</si>
  <si>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</si>
  <si>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</si>
  <si>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</si>
  <si>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</si>
  <si>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</si>
  <si>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</si>
  <si>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</si>
  <si>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</si>
  <si>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</si>
  <si>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</si>
  <si>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</si>
  <si>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</si>
  <si>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</si>
  <si>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</si>
  <si>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</si>
  <si>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</si>
  <si>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</si>
  <si>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</si>
  <si>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</si>
  <si>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</si>
  <si>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</si>
  <si>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</si>
  <si>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</si>
  <si>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</si>
  <si>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</si>
  <si>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</si>
  <si>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</si>
  <si>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</si>
  <si>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</si>
  <si>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</si>
  <si>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</si>
  <si>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</si>
  <si>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</si>
  <si>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</si>
  <si>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</si>
  <si>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</si>
  <si>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</si>
  <si>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</si>
  <si>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</si>
  <si>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</si>
  <si>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</si>
  <si>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</si>
  <si>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</si>
  <si>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</si>
  <si>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</si>
  <si>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</si>
  <si>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</si>
  <si>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</si>
  <si>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</si>
  <si>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</si>
  <si>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</si>
  <si>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</si>
  <si>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</si>
  <si>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</si>
  <si>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</si>
  <si>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</si>
  <si>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</si>
  <si>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</si>
  <si>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</si>
  <si>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</si>
  <si>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</si>
  <si>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</si>
  <si>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</si>
  <si>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</si>
  <si>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</si>
  <si>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</si>
  <si>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</si>
  <si>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</si>
  <si>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</si>
  <si>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</si>
  <si>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</si>
  <si>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</si>
  <si>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</si>
  <si>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</si>
  <si>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</si>
  <si>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</si>
  <si>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</si>
  <si>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</si>
  <si>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</si>
  <si>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</si>
  <si>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</si>
  <si>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</si>
  <si>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</si>
  <si>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</si>
  <si>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</si>
  <si>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</si>
  <si>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</si>
  <si>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</si>
  <si>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</si>
  <si>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</si>
  <si>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</si>
  <si>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</si>
  <si>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</si>
  <si>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</si>
  <si>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</si>
  <si>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</si>
  <si>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</si>
  <si>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</si>
  <si>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</si>
  <si>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</si>
  <si>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</si>
  <si>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</si>
  <si>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</si>
  <si>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</si>
  <si>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</si>
  <si>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</si>
  <si>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</si>
  <si>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</si>
  <si>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</si>
  <si>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</si>
  <si>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</si>
  <si>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</si>
  <si>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</si>
  <si>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</si>
  <si>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</si>
  <si>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</si>
  <si>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</si>
  <si>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</si>
  <si>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</si>
  <si>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</si>
  <si>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</si>
  <si>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</si>
  <si>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</si>
  <si>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</si>
  <si>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</si>
  <si>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</si>
  <si>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</si>
  <si>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</si>
  <si>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</si>
  <si>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</si>
  <si>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</si>
  <si>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</si>
  <si>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</si>
  <si>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</si>
  <si>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</si>
  <si>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</si>
  <si>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</si>
  <si>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</si>
  <si>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</si>
  <si>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</si>
  <si>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</si>
  <si>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</si>
  <si>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</si>
  <si>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</si>
  <si>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</si>
  <si>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</si>
  <si>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</si>
  <si>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</si>
  <si>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</si>
  <si>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</si>
  <si>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</si>
  <si>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</si>
  <si>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</si>
  <si>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</si>
  <si>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</si>
  <si>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</si>
  <si>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</si>
  <si>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</si>
  <si>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</si>
  <si>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</si>
  <si>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</si>
  <si>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</si>
  <si>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</si>
  <si>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</si>
  <si>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</si>
  <si>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</si>
  <si>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</si>
  <si>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</si>
  <si>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</si>
  <si>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</si>
  <si>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</si>
  <si>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</si>
  <si>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</si>
  <si>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</si>
  <si>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</si>
  <si>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</si>
  <si>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</si>
  <si>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</si>
  <si>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</si>
  <si>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</si>
  <si>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</si>
  <si>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</si>
  <si>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</si>
  <si>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</si>
  <si>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</si>
  <si>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</si>
  <si>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</si>
  <si>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</si>
  <si>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</si>
  <si>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</si>
  <si>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</si>
  <si>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</si>
  <si>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</si>
  <si>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</si>
  <si>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</si>
  <si>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</si>
  <si>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</si>
  <si>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</si>
  <si>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</si>
  <si>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</si>
  <si>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</si>
  <si>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</si>
  <si>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</si>
  <si>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</si>
  <si>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</si>
  <si>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</si>
  <si>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</si>
  <si>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</si>
  <si>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</si>
  <si>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</si>
  <si>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</si>
  <si>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</si>
  <si>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</si>
  <si>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</si>
  <si>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</si>
  <si>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</si>
  <si>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</si>
  <si>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</si>
  <si>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</si>
  <si>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</si>
  <si>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</si>
  <si>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</si>
  <si>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</si>
  <si>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</si>
  <si>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</si>
  <si>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</si>
  <si>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</si>
  <si>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</si>
  <si>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</si>
  <si>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</si>
  <si>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</si>
  <si>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</si>
  <si>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</si>
  <si>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</si>
  <si>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</si>
  <si>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</si>
  <si>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</si>
  <si>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</si>
  <si>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</si>
  <si>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</si>
  <si>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</si>
  <si>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</si>
  <si>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</si>
  <si>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</si>
  <si>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</si>
  <si>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</si>
  <si>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</si>
  <si>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</si>
  <si>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</si>
  <si>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</si>
  <si>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</si>
  <si>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</si>
  <si>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</si>
  <si>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</si>
  <si>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</si>
  <si>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</si>
  <si>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</si>
  <si>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</si>
  <si>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</si>
  <si>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</si>
  <si>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</si>
  <si>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</si>
  <si>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</si>
  <si>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</si>
  <si>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</si>
  <si>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</si>
  <si>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</si>
  <si>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</si>
  <si>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</si>
  <si>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</si>
  <si>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</si>
  <si>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</si>
  <si>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</si>
  <si>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</si>
  <si>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</si>
  <si>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</si>
  <si>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</si>
  <si>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</si>
  <si>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</si>
  <si>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</si>
  <si>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</si>
  <si>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</si>
  <si>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</si>
  <si>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</si>
  <si>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</si>
  <si>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</si>
  <si>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</si>
  <si>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</si>
  <si>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</si>
  <si>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</si>
  <si>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</si>
  <si>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</si>
  <si>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</si>
  <si>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</si>
  <si>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</si>
  <si>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</si>
  <si>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</si>
  <si>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</si>
  <si>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</si>
  <si>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</si>
  <si>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</si>
  <si>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</si>
  <si>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</si>
  <si>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</si>
  <si>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</si>
  <si>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</si>
  <si>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</si>
  <si>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</si>
  <si>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</si>
  <si>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</si>
  <si>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</si>
  <si>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</si>
  <si>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</si>
  <si>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</si>
  <si>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</si>
  <si>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</si>
  <si>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</si>
  <si>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</si>
  <si>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</si>
  <si>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</si>
  <si>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</si>
  <si>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</si>
  <si>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</si>
  <si>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</si>
  <si>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</si>
  <si>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</si>
  <si>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</si>
  <si>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</si>
  <si>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</si>
  <si>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</si>
  <si>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</si>
  <si>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</si>
  <si>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</si>
  <si>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</si>
  <si>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</si>
  <si>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</si>
  <si>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</si>
  <si>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</si>
  <si>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</si>
  <si>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</si>
  <si>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</si>
  <si>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</si>
  <si>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</si>
  <si>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</si>
  <si>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</si>
  <si>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</si>
  <si>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</si>
  <si>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</si>
  <si>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</si>
  <si>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</si>
  <si>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</si>
  <si>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</si>
  <si>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</si>
  <si>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</si>
  <si>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</si>
  <si>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</si>
  <si>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</si>
  <si>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</si>
  <si>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</si>
  <si>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</si>
  <si>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</si>
  <si>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</si>
  <si>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</si>
  <si>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</si>
  <si>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</si>
  <si>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</si>
  <si>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</si>
  <si>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</si>
  <si>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</si>
  <si>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</si>
  <si>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</si>
  <si>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</si>
  <si>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</si>
  <si>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</si>
  <si>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</si>
  <si>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</si>
  <si>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</si>
  <si>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</si>
  <si>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</si>
  <si>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</si>
  <si>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</si>
  <si>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</si>
  <si>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</si>
  <si>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</si>
  <si>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</si>
  <si>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</si>
  <si>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</si>
  <si>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</si>
  <si>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</si>
  <si>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</si>
  <si>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</si>
  <si>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</si>
  <si>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</si>
  <si>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</si>
  <si>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</si>
  <si>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</si>
  <si>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</si>
  <si>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</si>
  <si>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</si>
  <si>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</si>
  <si>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</si>
  <si>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</si>
  <si>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</si>
  <si>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</si>
  <si>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</si>
  <si>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</si>
  <si>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</si>
  <si>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</si>
  <si>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</si>
  <si>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</si>
  <si>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</si>
  <si>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</si>
  <si>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</si>
  <si>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</si>
  <si>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</si>
  <si>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</si>
  <si>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</si>
  <si>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</si>
  <si>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</si>
  <si>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</si>
  <si>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</si>
  <si>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</si>
  <si>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</si>
  <si>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</si>
  <si>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</si>
  <si>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</si>
  <si>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</si>
  <si>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</si>
  <si>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</si>
  <si>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</si>
  <si>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</si>
  <si>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</si>
  <si>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</si>
  <si>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</si>
  <si>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</si>
  <si>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</si>
  <si>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</si>
  <si>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</si>
  <si>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</si>
  <si>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</si>
  <si>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</si>
  <si>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</si>
  <si>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</si>
  <si>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</si>
  <si>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</si>
  <si>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</si>
  <si>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</si>
  <si>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</si>
  <si>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</si>
  <si>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</si>
  <si>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</si>
  <si>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</si>
  <si>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</si>
  <si>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</si>
  <si>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</si>
  <si>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</si>
  <si>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</si>
  <si>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</si>
  <si>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</si>
  <si>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</si>
  <si>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</si>
  <si>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</si>
  <si>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</si>
  <si>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</si>
  <si>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</si>
  <si>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</si>
  <si>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</si>
  <si>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</si>
  <si>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</si>
  <si>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</si>
  <si>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</si>
  <si>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</si>
  <si>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</si>
  <si>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</si>
  <si>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</si>
  <si>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</si>
  <si>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</si>
  <si>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</si>
  <si>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</si>
  <si>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</si>
  <si>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</si>
  <si>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</si>
  <si>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</si>
  <si>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</si>
  <si>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</si>
  <si>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</si>
  <si>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</si>
  <si>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</si>
  <si>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</si>
  <si>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</si>
  <si>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</si>
  <si>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</si>
  <si>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</si>
  <si>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</si>
  <si>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</si>
  <si>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</si>
  <si>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</si>
  <si>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</si>
  <si>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</si>
  <si>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</si>
  <si>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</si>
  <si>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</si>
  <si>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</si>
  <si>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</si>
  <si>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</si>
  <si>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</si>
  <si>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</si>
  <si>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</si>
  <si>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</si>
  <si>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</si>
  <si>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</si>
  <si>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</si>
  <si>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</si>
  <si>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</si>
  <si>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</si>
  <si>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</si>
  <si>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</si>
  <si>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</si>
  <si>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</si>
  <si>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</si>
  <si>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</si>
  <si>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</si>
  <si>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</si>
  <si>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</si>
  <si>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</si>
  <si>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</si>
  <si>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</si>
  <si>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</si>
  <si>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</si>
  <si>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</si>
  <si>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</si>
  <si>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</si>
  <si>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</si>
  <si>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</si>
  <si>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</si>
  <si>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</si>
  <si>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</si>
  <si>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</si>
  <si>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</si>
  <si>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</si>
  <si>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</si>
  <si>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</si>
  <si>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</si>
  <si>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</si>
  <si>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</si>
  <si>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</si>
  <si>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</si>
  <si>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</si>
  <si>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</si>
  <si>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</si>
  <si>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</si>
  <si>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</si>
  <si>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</si>
  <si>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</si>
  <si>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</si>
  <si>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</si>
  <si>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</si>
  <si>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</si>
  <si>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</si>
  <si>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</si>
  <si>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</si>
  <si>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</si>
  <si>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</si>
  <si>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</si>
  <si>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</si>
  <si>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</si>
  <si>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</si>
  <si>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</si>
  <si>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</si>
  <si>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</si>
  <si>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</si>
  <si>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</si>
  <si>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</si>
  <si>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</si>
  <si>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</si>
  <si>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</si>
  <si>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</si>
  <si>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</si>
  <si>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</si>
  <si>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</si>
  <si>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</si>
  <si>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</si>
  <si>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</si>
  <si>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</si>
  <si>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</si>
  <si>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</si>
  <si>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</si>
  <si>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</si>
  <si>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</si>
  <si>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</si>
  <si>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</si>
  <si>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</si>
  <si>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</si>
  <si>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</si>
  <si>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</si>
  <si>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</si>
  <si>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</si>
  <si>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</si>
  <si>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</si>
  <si>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</si>
  <si>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</si>
  <si>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</si>
  <si>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</si>
  <si>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</si>
  <si>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</si>
  <si>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</si>
  <si>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</si>
  <si>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</si>
  <si>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</si>
  <si>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</si>
  <si>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</si>
  <si>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</si>
  <si>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</si>
  <si>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</si>
  <si>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</si>
  <si>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</si>
  <si>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</si>
  <si>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</si>
  <si>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</si>
  <si>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</si>
  <si>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</si>
  <si>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</si>
  <si>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</si>
  <si>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</si>
  <si>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</si>
  <si>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</si>
  <si>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</si>
  <si>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</si>
  <si>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</si>
  <si>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</si>
  <si>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</si>
  <si>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</si>
  <si>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</si>
  <si>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</si>
  <si>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</si>
  <si>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</si>
  <si>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</si>
  <si>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</si>
  <si>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</si>
  <si>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</si>
  <si>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</si>
  <si>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</si>
  <si>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</si>
  <si>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</si>
  <si>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</si>
  <si>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</si>
  <si>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</si>
  <si>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</si>
  <si>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</si>
  <si>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</si>
  <si>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</si>
  <si>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</si>
  <si>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</si>
  <si>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</si>
  <si>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</si>
  <si>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</si>
  <si>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</si>
  <si>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</si>
  <si>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</si>
  <si>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</si>
  <si>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</si>
  <si>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</si>
  <si>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</si>
  <si>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</si>
  <si>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</si>
  <si>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</si>
  <si>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</si>
  <si>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</si>
  <si>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</si>
  <si>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</si>
  <si>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</si>
  <si>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</si>
  <si>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</si>
  <si>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</si>
  <si>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</si>
  <si>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</si>
  <si>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</si>
  <si>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</si>
  <si>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</si>
  <si>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</si>
  <si>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</si>
  <si>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</si>
  <si>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</si>
  <si>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</si>
  <si>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</si>
  <si>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</si>
  <si>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</si>
  <si>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</si>
  <si>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</si>
  <si>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</si>
  <si>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</si>
  <si>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</si>
  <si>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</si>
  <si>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</si>
  <si>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</si>
  <si>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</si>
  <si>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</si>
  <si>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</si>
  <si>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</si>
  <si>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</si>
  <si>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</si>
  <si>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</si>
  <si>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</si>
  <si>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</si>
  <si>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</si>
  <si>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</si>
  <si>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</si>
  <si>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</si>
  <si>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</si>
  <si>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</si>
  <si>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</si>
  <si>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</si>
  <si>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</si>
  <si>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</si>
  <si>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</si>
  <si>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</si>
  <si>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</si>
  <si>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</si>
  <si>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</si>
  <si>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</si>
  <si>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</si>
  <si>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</si>
  <si>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</si>
  <si>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</si>
  <si>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</si>
  <si>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</si>
  <si>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</si>
  <si>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</si>
  <si>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</si>
  <si>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</si>
  <si>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</si>
  <si>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</si>
  <si>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</si>
  <si>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</si>
  <si>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</si>
  <si>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</si>
  <si>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</si>
  <si>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</si>
  <si>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</si>
  <si>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</si>
  <si>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</si>
  <si>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</si>
  <si>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</si>
  <si>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</si>
  <si>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</si>
  <si>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</si>
  <si>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</si>
  <si>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</si>
  <si>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</si>
  <si>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</si>
  <si>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</si>
  <si>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</si>
  <si>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</si>
  <si>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</si>
  <si>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</si>
  <si>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</si>
  <si>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</si>
  <si>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</si>
  <si>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</si>
  <si>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</si>
  <si>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</si>
  <si>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</si>
  <si>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</si>
  <si>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</si>
  <si>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</si>
  <si>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</si>
  <si>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</si>
  <si>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</si>
  <si>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</si>
  <si>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</si>
  <si>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</si>
  <si>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</si>
  <si>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</si>
  <si>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</si>
  <si>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</si>
  <si>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</si>
  <si>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</si>
  <si>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</si>
  <si>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</si>
  <si>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</si>
  <si>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</si>
  <si>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</si>
  <si>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</si>
  <si>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</si>
  <si>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</si>
  <si>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</si>
  <si>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</si>
  <si>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</si>
  <si>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</si>
  <si>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</si>
  <si>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</si>
  <si>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</si>
  <si>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</si>
  <si>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</si>
  <si>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</si>
  <si>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</si>
  <si>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</si>
  <si>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</si>
  <si>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</si>
  <si>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</si>
  <si>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</si>
  <si>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</si>
  <si>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</si>
  <si>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</si>
  <si>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</si>
  <si>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</si>
  <si>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</si>
  <si>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</si>
  <si>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</si>
  <si>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</si>
  <si>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</si>
  <si>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</si>
  <si>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</si>
  <si>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</si>
  <si>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</si>
  <si>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</si>
  <si>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</si>
  <si>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</si>
  <si>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</si>
  <si>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</si>
  <si>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</si>
  <si>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</si>
  <si>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</si>
  <si>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</si>
  <si>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</si>
  <si>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</si>
  <si>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</si>
  <si>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</si>
  <si>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</si>
  <si>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</si>
  <si>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</si>
  <si>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</si>
  <si>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</si>
  <si>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</si>
  <si>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</si>
  <si>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</si>
  <si>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</si>
  <si>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</si>
  <si>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</si>
  <si>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</si>
  <si>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</si>
  <si>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</si>
  <si>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</si>
  <si>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</si>
  <si>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</si>
  <si>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</si>
  <si>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</si>
  <si>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</si>
  <si>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</si>
  <si>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</si>
  <si>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</si>
  <si>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</si>
  <si>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</si>
  <si>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</si>
  <si>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</si>
  <si>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</si>
  <si>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</si>
  <si>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</si>
  <si>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</si>
  <si>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</si>
  <si>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</si>
  <si>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</si>
  <si>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</si>
  <si>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</si>
  <si>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</si>
  <si>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</si>
  <si>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</si>
  <si>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</si>
  <si>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</si>
  <si>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</si>
  <si>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</si>
  <si>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</si>
  <si>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</si>
  <si>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</si>
  <si>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</si>
  <si>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</si>
  <si>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</si>
  <si>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</si>
  <si>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</si>
  <si>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</si>
  <si>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</si>
  <si>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</si>
  <si>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</si>
  <si>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</si>
  <si>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</si>
  <si>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</si>
  <si>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</si>
  <si>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</si>
  <si>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</si>
  <si>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</si>
  <si>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</si>
  <si>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</si>
  <si>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</si>
  <si>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</si>
  <si>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</si>
  <si>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</si>
  <si>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</si>
  <si>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</si>
  <si>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</si>
  <si>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</si>
  <si>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</si>
  <si>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</si>
  <si>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</si>
  <si>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</si>
  <si>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</si>
  <si>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</si>
  <si>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</si>
  <si>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</si>
  <si>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</si>
  <si>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</si>
  <si>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</si>
  <si>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</si>
  <si>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</si>
  <si>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</si>
  <si>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</si>
  <si>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</si>
  <si>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</si>
  <si>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</si>
  <si>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</si>
  <si>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</si>
  <si>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</si>
  <si>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</si>
  <si>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</si>
  <si>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</si>
  <si>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</si>
  <si>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</si>
  <si>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</si>
  <si>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</si>
  <si>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</si>
  <si>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</si>
  <si>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</si>
  <si>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</si>
  <si>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</si>
  <si>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</si>
  <si>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</si>
  <si>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</si>
  <si>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</si>
  <si>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</si>
  <si>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</si>
  <si>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</si>
  <si>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</si>
  <si>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</si>
  <si>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</si>
  <si>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</si>
  <si>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</si>
  <si>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</si>
  <si>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</si>
  <si>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</si>
  <si>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</si>
  <si>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</si>
  <si>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</si>
  <si>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</si>
  <si>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</si>
  <si>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</si>
  <si>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</si>
  <si>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</si>
  <si>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</si>
  <si>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</si>
  <si>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</si>
  <si>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</si>
  <si>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</si>
  <si>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</si>
  <si>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</si>
  <si>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</si>
  <si>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</si>
  <si>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</si>
  <si>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</si>
  <si>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</si>
  <si>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</si>
  <si>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</si>
  <si>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</si>
  <si>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</si>
  <si>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</si>
  <si>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</si>
  <si>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</si>
  <si>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</si>
  <si>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</si>
  <si>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</si>
  <si>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</si>
  <si>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</si>
  <si>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</si>
  <si>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</si>
  <si>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</si>
  <si>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</si>
  <si>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</si>
  <si>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</si>
  <si>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</si>
  <si>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</si>
  <si>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</si>
  <si>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</si>
  <si>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</si>
  <si>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</si>
  <si>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</si>
  <si>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</si>
  <si>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</si>
  <si>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</si>
  <si>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</si>
  <si>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</si>
  <si>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</si>
  <si>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</si>
  <si>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</si>
  <si>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</si>
  <si>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</si>
  <si>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</si>
  <si>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</si>
  <si>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</si>
  <si>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</si>
  <si>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</si>
  <si>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</si>
  <si>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</si>
  <si>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</si>
  <si>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</si>
  <si>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</si>
  <si>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</si>
  <si>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</si>
  <si>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</si>
  <si>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</si>
  <si>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</si>
  <si>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</si>
  <si>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</si>
  <si>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</si>
  <si>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</si>
  <si>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</si>
  <si>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</si>
  <si>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</si>
  <si>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</si>
  <si>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</si>
  <si>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</si>
  <si>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</si>
  <si>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</si>
  <si>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</si>
  <si>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</si>
  <si>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</si>
  <si>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</si>
  <si>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</si>
  <si>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</si>
  <si>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</si>
  <si>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</si>
  <si>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</si>
  <si>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</si>
  <si>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</si>
  <si>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</si>
  <si>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</si>
  <si>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</si>
  <si>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</si>
  <si>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</si>
  <si>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</si>
  <si>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</si>
  <si>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</si>
  <si>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</si>
  <si>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</si>
  <si>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</si>
  <si>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</si>
  <si>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</si>
  <si>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</si>
  <si>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</si>
  <si>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</si>
  <si>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</si>
  <si>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</si>
  <si>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</si>
  <si>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</si>
  <si>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</si>
  <si>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</si>
  <si>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</si>
  <si>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</si>
  <si>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</si>
  <si>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</si>
  <si>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</si>
  <si>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</si>
  <si>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</si>
  <si>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</si>
  <si>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</si>
  <si>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</si>
  <si>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</si>
  <si>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</si>
  <si>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</si>
  <si>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</si>
  <si>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</si>
  <si>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</si>
  <si>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</si>
  <si>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</si>
  <si>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</si>
  <si>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</si>
  <si>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</si>
  <si>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</si>
  <si>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</si>
  <si>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</si>
  <si>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</si>
  <si>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</si>
  <si>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</si>
  <si>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</si>
  <si>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</si>
  <si>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</si>
  <si>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</si>
  <si>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</si>
  <si>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</si>
  <si>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</si>
  <si>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</si>
  <si>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</si>
  <si>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</si>
  <si>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</si>
  <si>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</si>
  <si>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</si>
  <si>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</si>
  <si>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</si>
  <si>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</si>
  <si>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</si>
  <si>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</si>
  <si>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</si>
  <si>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</si>
  <si>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</si>
  <si>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</si>
  <si>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</si>
  <si>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</si>
  <si>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</si>
  <si>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</si>
  <si>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</si>
  <si>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</si>
  <si>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</si>
  <si>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</si>
  <si>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</si>
  <si>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</si>
  <si>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</si>
  <si>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</si>
  <si>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</si>
  <si>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</si>
  <si>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</si>
  <si>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</si>
  <si>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</si>
  <si>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</si>
  <si>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</si>
  <si>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</si>
  <si>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</si>
  <si>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</si>
  <si>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</si>
  <si>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</si>
  <si>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</si>
  <si>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</si>
  <si>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</si>
  <si>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</si>
  <si>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</si>
  <si>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</si>
  <si>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</si>
  <si>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</si>
  <si>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</si>
  <si>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</si>
  <si>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</si>
  <si>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</si>
  <si>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</si>
  <si>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</si>
  <si>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</si>
  <si>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</si>
  <si>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</si>
  <si>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</si>
  <si>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</si>
  <si>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</si>
  <si>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</si>
  <si>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</si>
  <si>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</si>
  <si>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</si>
  <si>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</si>
  <si>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</si>
  <si>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</si>
  <si>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</si>
  <si>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</si>
  <si>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</si>
  <si>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</si>
  <si>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</si>
  <si>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</si>
  <si>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</si>
  <si>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</si>
  <si>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</si>
  <si>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</si>
  <si>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</si>
  <si>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</si>
  <si>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</si>
  <si>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</si>
  <si>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</si>
  <si>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</si>
  <si>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</si>
  <si>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</si>
  <si>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</si>
  <si>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</si>
  <si>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</si>
  <si>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</si>
  <si>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</si>
  <si>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</si>
  <si>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</si>
  <si>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</si>
  <si>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</si>
  <si>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</si>
  <si>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</si>
  <si>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</si>
  <si>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</si>
  <si>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</si>
  <si>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</si>
  <si>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</si>
  <si>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</si>
  <si>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</si>
  <si>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</si>
  <si>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</si>
  <si>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</si>
  <si>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</si>
  <si>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</si>
  <si>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</si>
  <si>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</si>
  <si>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</si>
  <si>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</si>
  <si>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</si>
  <si>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</si>
  <si>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</si>
  <si>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</si>
  <si>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</si>
  <si>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</si>
  <si>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</si>
  <si>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</si>
  <si>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</si>
  <si>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</si>
  <si>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</si>
  <si>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</si>
  <si>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</si>
  <si>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</si>
  <si>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</si>
  <si>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</si>
  <si>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</si>
  <si>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</si>
  <si>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</si>
  <si>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</si>
  <si>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</si>
  <si>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</si>
  <si>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</si>
  <si>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</si>
  <si>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</si>
  <si>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</si>
  <si>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</si>
  <si>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</si>
  <si>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</si>
  <si>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</si>
  <si>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</si>
  <si>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</si>
  <si>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</si>
  <si>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</si>
  <si>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</si>
  <si>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</si>
  <si>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</si>
  <si>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</si>
  <si>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</si>
  <si>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</si>
  <si>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</si>
  <si>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</si>
  <si>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</si>
  <si>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</si>
  <si>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</si>
  <si>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</si>
  <si>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</si>
  <si>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</si>
  <si>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</si>
  <si>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</si>
  <si>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</si>
  <si>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</si>
  <si>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</si>
  <si>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</si>
  <si>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</si>
  <si>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</si>
  <si>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</si>
  <si>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</si>
  <si>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</si>
  <si>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</si>
  <si>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</si>
  <si>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</si>
  <si>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</si>
  <si>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</si>
  <si>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</si>
  <si>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</si>
  <si>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</si>
  <si>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</si>
  <si>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</si>
  <si>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</si>
  <si>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</si>
  <si>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</si>
  <si>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</si>
  <si>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</si>
  <si>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</si>
  <si>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</si>
  <si>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</si>
  <si>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</si>
  <si>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</si>
  <si>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</si>
  <si>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</si>
  <si>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</si>
  <si>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</si>
  <si>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</si>
  <si>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</si>
  <si>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</si>
  <si>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</si>
  <si>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</si>
  <si>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</si>
  <si>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</si>
  <si>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</si>
  <si>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</si>
  <si>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</si>
  <si>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</si>
  <si>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</si>
  <si>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</si>
  <si>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</si>
  <si>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</si>
  <si>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</si>
  <si>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</si>
  <si>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</si>
  <si>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</si>
  <si>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</si>
  <si>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</si>
  <si>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</si>
  <si>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</si>
  <si>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</si>
  <si>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</si>
  <si>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</si>
  <si>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</si>
  <si>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</si>
  <si>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</si>
  <si>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</si>
  <si>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</si>
  <si>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</si>
  <si>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</si>
  <si>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</si>
  <si>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</si>
  <si>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</si>
  <si>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</si>
  <si>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</si>
  <si>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</si>
  <si>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</si>
  <si>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</si>
  <si>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</si>
  <si>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</si>
  <si>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</si>
  <si>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</si>
  <si>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</si>
  <si>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</si>
  <si>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</si>
  <si>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</si>
  <si>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</si>
  <si>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</si>
  <si>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</si>
  <si>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</si>
  <si>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</si>
  <si>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</si>
  <si>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</si>
  <si>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</si>
  <si>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</si>
  <si>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</si>
  <si>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</si>
  <si>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</si>
  <si>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</si>
  <si>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</si>
  <si>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</si>
  <si>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</si>
  <si>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</si>
  <si>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</si>
  <si>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</si>
  <si>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</si>
  <si>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</si>
  <si>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</si>
  <si>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</si>
  <si>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</si>
  <si>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</si>
  <si>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</si>
  <si>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</si>
  <si>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</si>
  <si>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</si>
  <si>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</si>
  <si>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</si>
  <si>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</si>
  <si>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</si>
  <si>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</si>
  <si>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</si>
  <si>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</si>
  <si>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</si>
  <si>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</si>
  <si>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</si>
  <si>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</si>
  <si>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</si>
  <si>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</si>
  <si>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</si>
  <si>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</si>
  <si>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</si>
  <si>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</si>
  <si>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</si>
  <si>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</si>
  <si>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</si>
  <si>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</si>
  <si>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</si>
  <si>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</si>
  <si>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</si>
  <si>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</si>
  <si>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</si>
  <si>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</si>
  <si>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</si>
  <si>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</si>
  <si>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</si>
  <si>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</si>
  <si>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</si>
  <si>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</si>
  <si>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</si>
  <si>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</si>
  <si>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</si>
  <si>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</si>
  <si>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</si>
  <si>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</si>
  <si>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</si>
  <si>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</si>
  <si>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</si>
  <si>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</si>
  <si>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</si>
  <si>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</si>
  <si>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</si>
  <si>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</si>
  <si>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</si>
  <si>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</si>
  <si>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</si>
  <si>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</si>
  <si>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</si>
  <si>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</si>
  <si>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</si>
  <si>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</si>
  <si>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</si>
  <si>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</si>
  <si>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</si>
  <si>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</si>
  <si>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</si>
  <si>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</si>
  <si>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</si>
  <si>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</si>
  <si>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</si>
  <si>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</si>
  <si>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</si>
  <si>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</si>
  <si>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</si>
  <si>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</si>
  <si>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</si>
  <si>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</si>
  <si>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</si>
  <si>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</si>
  <si>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</si>
  <si>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</si>
  <si>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</si>
  <si>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</si>
  <si>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</si>
  <si>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</si>
  <si>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</si>
  <si>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</si>
  <si>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</si>
  <si>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</si>
  <si>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</si>
  <si>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</si>
  <si>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</si>
  <si>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</si>
  <si>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</si>
  <si>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</si>
  <si>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</si>
  <si>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</si>
  <si>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</si>
  <si>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</si>
  <si>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</si>
  <si>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</si>
  <si>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</si>
  <si>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</si>
  <si>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</si>
  <si>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</si>
  <si>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</si>
  <si>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</si>
  <si>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</si>
  <si>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</si>
  <si>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</si>
  <si>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</si>
  <si>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</si>
  <si>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</si>
  <si>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</si>
  <si>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</si>
  <si>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</si>
  <si>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</si>
  <si>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</si>
  <si>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</si>
  <si>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</si>
  <si>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</si>
  <si>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</si>
  <si>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</si>
  <si>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</si>
  <si>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</si>
  <si>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</si>
  <si>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</si>
  <si>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</si>
  <si>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</si>
  <si>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</si>
  <si>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</si>
  <si>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</si>
  <si>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</si>
  <si>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</si>
  <si>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</si>
  <si>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</si>
  <si>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</si>
  <si>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</si>
  <si>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</si>
  <si>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</si>
  <si>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</si>
  <si>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</si>
  <si>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</si>
  <si>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</si>
  <si>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</si>
  <si>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</si>
  <si>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</si>
  <si>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</si>
  <si>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</si>
  <si>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</si>
  <si>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</si>
  <si>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</si>
  <si>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</si>
  <si>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</si>
  <si>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</si>
  <si>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</si>
  <si>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</si>
  <si>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</si>
  <si>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</si>
  <si>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</si>
  <si>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</si>
  <si>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</si>
  <si>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</si>
  <si>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</si>
  <si>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</si>
  <si>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</si>
  <si>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</si>
  <si>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</si>
  <si>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</si>
  <si>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</si>
  <si>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</si>
  <si>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</si>
  <si>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</si>
  <si>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</si>
  <si>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</si>
  <si>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</si>
  <si>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</si>
  <si>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</si>
  <si>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</si>
  <si>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</si>
  <si>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</si>
  <si>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</si>
  <si>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</si>
  <si>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</si>
  <si>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</si>
  <si>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</si>
  <si>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</si>
  <si>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</si>
  <si>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</si>
  <si>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</si>
  <si>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</si>
  <si>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</si>
  <si>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</si>
  <si>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</si>
  <si>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</si>
  <si>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</si>
  <si>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</si>
  <si>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</si>
  <si>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</si>
  <si>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</si>
  <si>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</si>
  <si>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</si>
  <si>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</si>
  <si>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</si>
  <si>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</si>
  <si>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</si>
  <si>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</si>
  <si>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</si>
  <si>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</si>
  <si>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</si>
  <si>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</si>
  <si>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</si>
  <si>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</si>
  <si>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</si>
  <si>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</si>
  <si>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</si>
  <si>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</si>
  <si>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</si>
  <si>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</si>
  <si>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</si>
  <si>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</si>
  <si>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</si>
  <si>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</si>
  <si>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</si>
  <si>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</si>
  <si>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</si>
  <si>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</si>
  <si>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</si>
  <si>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</si>
  <si>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</si>
  <si>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</si>
  <si>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</si>
  <si>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</si>
  <si>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</si>
  <si>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</si>
  <si>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</si>
  <si>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</si>
  <si>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</si>
  <si>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</si>
  <si>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</si>
  <si>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</si>
  <si>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</si>
  <si>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</si>
  <si>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</si>
  <si>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</si>
  <si>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</si>
  <si>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</si>
  <si>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</si>
  <si>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</si>
  <si>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</si>
  <si>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</si>
  <si>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</si>
  <si>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</si>
  <si>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</si>
  <si>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</si>
  <si>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</si>
  <si>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</si>
  <si>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</si>
  <si>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</si>
  <si>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</si>
  <si>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</si>
  <si>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</si>
  <si>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</si>
  <si>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</si>
  <si>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</si>
  <si>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</si>
  <si>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</si>
  <si>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</si>
  <si>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</si>
  <si>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</si>
  <si>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</si>
  <si>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</si>
  <si>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</si>
  <si>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</si>
  <si>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</si>
  <si>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</si>
  <si>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</si>
  <si>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</si>
  <si>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</si>
  <si>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</si>
  <si>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</si>
  <si>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</si>
  <si>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</si>
  <si>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</si>
  <si>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</si>
  <si>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</si>
  <si>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</si>
  <si>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</si>
  <si>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</si>
  <si>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</si>
  <si>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</si>
  <si>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</si>
  <si>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</si>
  <si>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</si>
  <si>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</si>
  <si>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</si>
  <si>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</si>
  <si>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</si>
  <si>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</si>
  <si>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</si>
  <si>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</si>
  <si>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</si>
  <si>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</si>
  <si>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</si>
  <si>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</si>
  <si>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</si>
  <si>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</si>
  <si>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</si>
  <si>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</si>
  <si>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</si>
  <si>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</si>
  <si>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</si>
  <si>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</si>
  <si>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</si>
  <si>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</si>
  <si>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</si>
  <si>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</si>
  <si>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</si>
  <si>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</si>
  <si>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</si>
  <si>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</si>
  <si>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</si>
  <si>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</si>
  <si>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</si>
  <si>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</si>
  <si>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</si>
  <si>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</si>
  <si>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</si>
  <si>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</si>
  <si>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</si>
  <si>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</si>
  <si>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</si>
  <si>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</si>
  <si>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</si>
  <si>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</si>
  <si>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</si>
  <si>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</si>
  <si>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</si>
  <si>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</si>
  <si>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</si>
  <si>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</si>
  <si>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</si>
  <si>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</si>
  <si>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</si>
  <si>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</si>
  <si>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</si>
  <si>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</si>
  <si>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</si>
  <si>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</si>
  <si>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</si>
  <si>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</si>
  <si>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</si>
  <si>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</si>
  <si>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</si>
  <si>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</si>
  <si>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</si>
  <si>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</si>
  <si>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</si>
  <si>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</si>
  <si>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</si>
  <si>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</si>
  <si>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</si>
  <si>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</si>
  <si>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</si>
  <si>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</si>
  <si>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</si>
  <si>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</si>
  <si>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</si>
  <si>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</si>
  <si>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</si>
  <si>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</si>
  <si>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</si>
  <si>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</si>
  <si>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</si>
  <si>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</si>
  <si>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</si>
  <si>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</si>
  <si>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</si>
  <si>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</si>
  <si>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</si>
  <si>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</si>
  <si>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</si>
  <si>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</si>
  <si>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</si>
  <si>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</si>
  <si>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</si>
  <si>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</si>
  <si>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</si>
  <si>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</si>
  <si>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</si>
  <si>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</si>
  <si>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</si>
  <si>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</si>
  <si>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</si>
  <si>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</si>
  <si>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</si>
  <si>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</si>
  <si>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</si>
  <si>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</si>
  <si>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</si>
  <si>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</si>
  <si>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</si>
  <si>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</si>
  <si>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</si>
  <si>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</si>
  <si>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</si>
  <si>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</si>
  <si>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</si>
  <si>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</si>
  <si>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</si>
  <si>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</si>
  <si>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</si>
  <si>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</si>
  <si>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</si>
  <si>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</si>
  <si>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</si>
  <si>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</si>
  <si>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</si>
  <si>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</si>
  <si>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</si>
  <si>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</si>
  <si>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</si>
  <si>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</si>
  <si>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</si>
  <si>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</si>
  <si>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</si>
  <si>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</si>
  <si>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</si>
  <si>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</si>
  <si>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</si>
  <si>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</si>
  <si>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</si>
  <si>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</si>
  <si>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</si>
  <si>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</si>
  <si>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</si>
  <si>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</si>
  <si>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</si>
  <si>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</si>
  <si>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</si>
  <si>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</si>
  <si>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</si>
  <si>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</si>
  <si>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</si>
  <si>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</si>
  <si>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</si>
  <si>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</si>
  <si>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</si>
  <si>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</si>
  <si>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</si>
  <si>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</si>
  <si>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</si>
  <si>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</si>
  <si>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</si>
  <si>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</si>
  <si>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</si>
  <si>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</si>
  <si>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</si>
  <si>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</si>
  <si>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</si>
  <si>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</si>
  <si>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</si>
  <si>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</si>
  <si>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</si>
  <si>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</si>
  <si>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</si>
  <si>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</si>
  <si>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</si>
  <si>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</si>
  <si>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</si>
  <si>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</si>
  <si>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</si>
  <si>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</si>
  <si>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</si>
  <si>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</si>
  <si>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</si>
  <si>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</si>
  <si>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</si>
  <si>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</si>
  <si>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</si>
  <si>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</si>
  <si>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</si>
  <si>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</si>
  <si>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</si>
  <si>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</si>
  <si>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</si>
  <si>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</si>
  <si>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</si>
  <si>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</si>
  <si>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</si>
  <si>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</si>
  <si>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</si>
  <si>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</si>
  <si>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</si>
  <si>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</si>
  <si>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</si>
  <si>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</si>
  <si>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</si>
  <si>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</si>
  <si>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</si>
  <si>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</si>
  <si>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</si>
  <si>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</si>
  <si>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</si>
  <si>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</si>
  <si>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</si>
  <si>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</si>
  <si>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</si>
  <si>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</si>
  <si>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</si>
  <si>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</si>
  <si>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</si>
  <si>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</si>
  <si>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</si>
  <si>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</si>
  <si>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</si>
  <si>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</si>
  <si>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</si>
  <si>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</si>
  <si>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</si>
  <si>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</si>
  <si>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</si>
  <si>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</si>
  <si>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</si>
  <si>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</si>
  <si>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</si>
  <si>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</si>
  <si>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</si>
  <si>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</si>
  <si>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</si>
  <si>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</si>
  <si>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</si>
  <si>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</si>
  <si>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</si>
  <si>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</si>
  <si>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</si>
  <si>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</si>
  <si>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</si>
  <si>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</si>
  <si>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</si>
  <si>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</si>
  <si>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</si>
  <si>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</si>
  <si>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</si>
  <si>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</si>
  <si>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</si>
  <si>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</si>
  <si>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</si>
  <si>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</si>
  <si>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</si>
  <si>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</si>
  <si>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</si>
  <si>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</si>
  <si>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</si>
  <si>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</si>
  <si>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</si>
  <si>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</si>
  <si>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</si>
  <si>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</si>
  <si>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</si>
  <si>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</si>
  <si>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</si>
  <si>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</si>
  <si>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</si>
  <si>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</si>
  <si>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</si>
  <si>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</si>
  <si>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</si>
  <si>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</si>
  <si>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</si>
  <si>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</si>
  <si>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</si>
  <si>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</si>
  <si>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</si>
  <si>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</si>
  <si>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</si>
  <si>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</si>
  <si>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</si>
  <si>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</si>
  <si>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</si>
  <si>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</si>
  <si>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</si>
  <si>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</si>
  <si>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</si>
  <si>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</si>
  <si>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</si>
  <si>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</si>
  <si>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</si>
  <si>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</si>
  <si>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</si>
  <si>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</si>
  <si>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</si>
  <si>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</si>
  <si>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</si>
  <si>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</si>
  <si>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</si>
  <si>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</si>
  <si>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</si>
  <si>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</si>
  <si>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</si>
  <si>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</si>
  <si>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</si>
  <si>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</si>
  <si>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</si>
  <si>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</si>
  <si>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</si>
  <si>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</si>
  <si>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</si>
  <si>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</si>
  <si>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</si>
  <si>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</si>
  <si>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</si>
  <si>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</si>
  <si>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</si>
  <si>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</si>
  <si>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</si>
  <si>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</si>
  <si>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</si>
  <si>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</si>
  <si>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</si>
  <si>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</si>
  <si>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</si>
  <si>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</si>
  <si>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</si>
  <si>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</si>
  <si>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</si>
  <si>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</si>
  <si>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</si>
  <si>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</si>
  <si>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</si>
  <si>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</si>
  <si>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</si>
  <si>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</si>
  <si>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</si>
  <si>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</si>
  <si>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</si>
  <si>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</si>
  <si>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</si>
  <si>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</si>
  <si>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</si>
  <si>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</si>
  <si>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</si>
  <si>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</si>
  <si>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</si>
  <si>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</si>
  <si>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</si>
  <si>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</si>
  <si>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</si>
  <si>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</si>
  <si>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</si>
  <si>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</si>
  <si>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</si>
  <si>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</si>
  <si>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</si>
  <si>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</si>
  <si>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</si>
  <si>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</si>
  <si>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</si>
  <si>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</si>
  <si>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</si>
  <si>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</si>
  <si>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</si>
  <si>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</si>
  <si>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</si>
  <si>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</si>
  <si>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</si>
  <si>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</si>
  <si>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</si>
  <si>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</si>
  <si>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</si>
  <si>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</si>
  <si>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</si>
  <si>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</si>
  <si>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</si>
  <si>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</si>
  <si>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</si>
  <si>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</si>
  <si>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</si>
  <si>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</si>
  <si>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</si>
  <si>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</si>
  <si>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</si>
  <si>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</si>
  <si>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</si>
  <si>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</si>
  <si>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</si>
  <si>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</si>
  <si>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</si>
  <si>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</si>
  <si>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</si>
  <si>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</si>
  <si>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</si>
  <si>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</si>
  <si>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</si>
  <si>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</si>
  <si>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</si>
  <si>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</si>
  <si>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</si>
  <si>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</si>
  <si>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</si>
  <si>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</si>
  <si>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</si>
  <si>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</si>
  <si>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</si>
  <si>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</si>
  <si>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</si>
  <si>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</si>
  <si>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</si>
  <si>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</si>
  <si>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</si>
  <si>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</si>
  <si>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</si>
  <si>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</si>
  <si>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</si>
  <si>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</si>
  <si>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</si>
  <si>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</si>
  <si>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</si>
  <si>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</si>
  <si>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</si>
  <si>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</si>
  <si>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</si>
  <si>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</si>
  <si>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</si>
  <si>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</si>
  <si>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</si>
  <si>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</si>
  <si>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</si>
  <si>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</si>
  <si>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</si>
  <si>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</si>
  <si>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</si>
  <si>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</si>
  <si>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</si>
  <si>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</si>
  <si>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</si>
  <si>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</si>
  <si>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</si>
  <si>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</si>
  <si>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</si>
  <si>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</si>
  <si>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</si>
  <si>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</si>
  <si>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</si>
  <si>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</si>
  <si>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</si>
  <si>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</si>
  <si>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</si>
  <si>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</si>
  <si>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</si>
  <si>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</si>
  <si>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</si>
  <si>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</si>
  <si>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</si>
  <si>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</si>
  <si>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</si>
  <si>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</si>
  <si>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</si>
  <si>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</si>
  <si>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</si>
  <si>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</si>
  <si>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</si>
  <si>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</si>
  <si>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</si>
  <si>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</si>
  <si>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</si>
  <si>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</si>
  <si>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</si>
  <si>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</si>
  <si>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</si>
  <si>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</si>
  <si>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</si>
  <si>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</si>
  <si>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</si>
  <si>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</si>
  <si>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</si>
  <si>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</si>
  <si>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</si>
  <si>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</si>
  <si>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</si>
  <si>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</si>
  <si>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</si>
  <si>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</si>
  <si>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</si>
  <si>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</si>
  <si>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</si>
  <si>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</si>
  <si>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</si>
  <si>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</si>
  <si>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</si>
  <si>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</si>
  <si>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</si>
  <si>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</si>
  <si>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</si>
  <si>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</si>
  <si>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</si>
  <si>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</si>
  <si>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</si>
  <si>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</si>
  <si>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</si>
  <si>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</si>
  <si>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</si>
  <si>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</si>
  <si>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</si>
  <si>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</si>
  <si>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</si>
  <si>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</si>
  <si>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</si>
  <si>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</si>
  <si>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</si>
  <si>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</si>
  <si>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</si>
  <si>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</si>
  <si>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</si>
  <si>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</si>
  <si>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</si>
  <si>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</si>
  <si>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</si>
  <si>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</si>
  <si>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</si>
  <si>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</si>
  <si>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</si>
  <si>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</si>
  <si>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</si>
  <si>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</si>
  <si>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</si>
  <si>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</si>
  <si>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</si>
  <si>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</si>
  <si>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</si>
  <si>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</si>
  <si>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</si>
  <si>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</si>
  <si>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</si>
  <si>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</si>
  <si>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</si>
  <si>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</si>
  <si>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</si>
  <si>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</si>
  <si>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</si>
  <si>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</si>
  <si>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</si>
  <si>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</si>
  <si>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</si>
  <si>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</si>
  <si>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</si>
  <si>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</si>
  <si>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</si>
  <si>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</si>
  <si>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</si>
  <si>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</si>
  <si>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</si>
  <si>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</si>
  <si>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</si>
  <si>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</si>
  <si>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</si>
  <si>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</si>
  <si>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</si>
  <si>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</si>
  <si>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</si>
  <si>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</si>
  <si>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</si>
  <si>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</si>
  <si>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</si>
  <si>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</si>
  <si>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</si>
  <si>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</si>
  <si>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</si>
  <si>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</si>
  <si>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</si>
  <si>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</si>
  <si>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</si>
  <si>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</si>
  <si>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</si>
  <si>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</si>
  <si>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</si>
  <si>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</si>
  <si>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</si>
  <si>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</si>
  <si>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</si>
  <si>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</si>
  <si>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</si>
  <si>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</si>
  <si>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</si>
  <si>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</si>
  <si>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</si>
  <si>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</si>
  <si>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</si>
  <si>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</si>
  <si>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</si>
  <si>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</si>
  <si>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</si>
  <si>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</si>
  <si>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</si>
  <si>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</si>
  <si>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</si>
  <si>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</si>
  <si>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</si>
  <si>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</si>
  <si>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</si>
  <si>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</si>
  <si>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</si>
  <si>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</si>
  <si>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</si>
  <si>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</si>
  <si>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</si>
  <si>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</si>
  <si>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</si>
  <si>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</si>
  <si>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</si>
  <si>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</si>
  <si>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</si>
  <si>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</si>
  <si>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</si>
  <si>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</si>
  <si>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</si>
  <si>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</si>
  <si>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</si>
  <si>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</si>
  <si>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</si>
  <si>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</si>
  <si>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</si>
  <si>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</si>
  <si>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</si>
  <si>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</si>
  <si>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</si>
  <si>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</si>
  <si>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</si>
  <si>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</si>
  <si>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</si>
  <si>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</si>
  <si>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</si>
  <si>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</si>
  <si>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</si>
  <si>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</si>
  <si>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</si>
  <si>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</si>
  <si>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</si>
  <si>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</si>
  <si>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</si>
  <si>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</si>
  <si>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</si>
  <si>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</si>
  <si>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</si>
  <si>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</si>
  <si>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</si>
  <si>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</si>
  <si>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</si>
  <si>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</si>
  <si>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</si>
  <si>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</si>
  <si>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</si>
  <si>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</si>
  <si>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</si>
  <si>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</si>
  <si>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</si>
  <si>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</si>
  <si>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</si>
  <si>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</si>
  <si>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</si>
  <si>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</si>
  <si>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</si>
  <si>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</si>
  <si>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</si>
  <si>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</si>
  <si>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</si>
  <si>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</si>
  <si>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</si>
  <si>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</si>
  <si>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</si>
  <si>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</si>
  <si>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</si>
  <si>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</si>
  <si>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</si>
  <si>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</si>
  <si>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</si>
  <si>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</si>
  <si>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</si>
  <si>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</si>
  <si>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</si>
  <si>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</si>
  <si>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</si>
  <si>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</si>
  <si>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</si>
  <si>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</si>
  <si>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</si>
  <si>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</si>
  <si>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</si>
  <si>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</si>
  <si>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</si>
  <si>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</si>
  <si>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</si>
  <si>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</si>
  <si>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</si>
  <si>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</si>
  <si>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</si>
  <si>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</si>
  <si>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</si>
  <si>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</si>
  <si>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</si>
  <si>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</si>
  <si>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</si>
  <si>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</si>
  <si>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</si>
  <si>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</si>
  <si>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</si>
  <si>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</si>
  <si>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</si>
  <si>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</si>
  <si>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</si>
  <si>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</si>
  <si>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</si>
  <si>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</si>
  <si>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</si>
  <si>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</si>
  <si>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</si>
  <si>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</si>
  <si>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</si>
  <si>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</si>
  <si>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</si>
  <si>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</si>
  <si>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</si>
  <si>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</si>
  <si>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</si>
  <si>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</si>
  <si>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</si>
  <si>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</si>
  <si>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</si>
  <si>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</si>
  <si>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</si>
  <si>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</si>
  <si>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</si>
  <si>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</si>
  <si>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</si>
  <si>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</si>
  <si>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</si>
  <si>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</si>
  <si>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</si>
  <si>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</si>
  <si>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</si>
  <si>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</si>
  <si>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</si>
  <si>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</si>
  <si>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</si>
  <si>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</si>
  <si>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</si>
  <si>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</si>
  <si>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</si>
  <si>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</si>
  <si>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</si>
  <si>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</si>
  <si>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</si>
  <si>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</si>
  <si>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</si>
  <si>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</si>
  <si>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</si>
  <si>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</si>
  <si>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</si>
  <si>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</si>
  <si>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</si>
  <si>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</si>
  <si>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</si>
  <si>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</si>
  <si>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</si>
  <si>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</si>
  <si>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</si>
  <si>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</si>
  <si>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</si>
  <si>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</si>
  <si>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</si>
  <si>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</si>
  <si>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</si>
  <si>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</si>
  <si>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</si>
  <si>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</si>
  <si>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</si>
  <si>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</si>
  <si>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</si>
  <si>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</si>
  <si>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</si>
  <si>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</si>
  <si>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</si>
  <si>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</si>
  <si>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</si>
  <si>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</si>
  <si>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</si>
  <si>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</si>
  <si>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</si>
  <si>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</si>
  <si>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</si>
  <si>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</si>
  <si>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</si>
  <si>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</si>
  <si>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</si>
  <si>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</si>
  <si>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</si>
  <si>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</si>
  <si>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</si>
  <si>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</si>
  <si>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</si>
  <si>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</si>
  <si>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</si>
  <si>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</si>
  <si>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</si>
  <si>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</si>
  <si>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</si>
  <si>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</si>
  <si>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</si>
  <si>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</si>
  <si>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</si>
  <si>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</si>
  <si>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</si>
  <si>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</si>
  <si>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</si>
  <si>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</si>
  <si>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</si>
  <si>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</si>
  <si>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</si>
  <si>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</si>
  <si>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</si>
  <si>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</si>
  <si>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</si>
  <si>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</si>
  <si>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</si>
  <si>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</si>
  <si>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</si>
  <si>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</si>
  <si>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</si>
  <si>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</si>
  <si>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</si>
  <si>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</si>
  <si>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</si>
  <si>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</si>
  <si>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</si>
  <si>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</si>
  <si>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</si>
  <si>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</si>
  <si>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</si>
  <si>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</si>
  <si>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</si>
  <si>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</si>
  <si>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</si>
  <si>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</si>
  <si>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</si>
  <si>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</si>
  <si>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</si>
  <si>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</si>
  <si>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</si>
  <si>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</si>
  <si>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</si>
  <si>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</si>
  <si>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</si>
  <si>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</si>
  <si>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</si>
  <si>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</si>
  <si>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</si>
  <si>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</si>
  <si>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</si>
  <si>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</si>
  <si>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</si>
  <si>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</si>
  <si>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</si>
  <si>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</si>
  <si>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</si>
  <si>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</si>
  <si>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</si>
  <si>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</si>
  <si>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</si>
  <si>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</si>
  <si>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</si>
  <si>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</si>
  <si>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</si>
  <si>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</si>
  <si>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</si>
  <si>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</si>
  <si>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</si>
  <si>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</si>
  <si>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</si>
  <si>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</si>
  <si>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</si>
  <si>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</si>
  <si>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</si>
  <si>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</si>
  <si>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</si>
  <si>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</si>
  <si>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</si>
  <si>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</si>
  <si>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</si>
  <si>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</si>
  <si>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</si>
  <si>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</si>
  <si>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</si>
  <si>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</si>
  <si>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</si>
  <si>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</si>
  <si>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</si>
  <si>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</si>
  <si>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</si>
  <si>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</si>
  <si>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</si>
  <si>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</si>
  <si>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</si>
  <si>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</si>
  <si>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</si>
  <si>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</si>
  <si>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</si>
  <si>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</si>
  <si>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</si>
  <si>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</si>
  <si>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</si>
  <si>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</si>
  <si>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</si>
  <si>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</si>
  <si>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</si>
  <si>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</si>
  <si>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</si>
  <si>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</si>
  <si>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</si>
  <si>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</si>
  <si>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</si>
  <si>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</si>
  <si>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</si>
  <si>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</si>
  <si>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</si>
  <si>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</si>
  <si>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</si>
  <si>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</si>
  <si>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</si>
  <si>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</si>
  <si>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</si>
  <si>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</si>
  <si>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</si>
  <si>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</si>
  <si>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</si>
  <si>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</si>
  <si>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</si>
  <si>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</si>
  <si>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</si>
  <si>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</si>
  <si>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</si>
  <si>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</si>
  <si>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</si>
  <si>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</si>
  <si>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</si>
  <si>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</si>
  <si>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</si>
  <si>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</si>
  <si>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</si>
  <si>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</si>
  <si>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</si>
  <si>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</si>
  <si>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</si>
  <si>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</si>
  <si>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</si>
  <si>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</si>
  <si>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</si>
  <si>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</si>
  <si>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</si>
  <si>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</si>
  <si>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</si>
  <si>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</si>
  <si>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</si>
  <si>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</si>
  <si>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</si>
  <si>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</si>
  <si>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</si>
  <si>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</si>
  <si>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</si>
  <si>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</si>
  <si>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</si>
  <si>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</si>
  <si>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</si>
  <si>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</si>
  <si>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</si>
  <si>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</si>
  <si>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</si>
  <si>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</si>
  <si>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</si>
  <si>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</si>
  <si>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</si>
  <si>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</si>
  <si>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</si>
  <si>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</si>
  <si>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</si>
  <si>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</si>
  <si>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</si>
  <si>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</si>
  <si>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</si>
  <si>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</si>
  <si>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</si>
  <si>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</si>
  <si>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</si>
  <si>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</si>
  <si>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</si>
  <si>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</si>
  <si>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</si>
  <si>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</si>
  <si>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</si>
  <si>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</si>
  <si>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</si>
  <si>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</si>
  <si>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</si>
  <si>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</si>
  <si>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</si>
  <si>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</si>
  <si>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</si>
  <si>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</si>
  <si>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</si>
  <si>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</si>
  <si>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</si>
  <si>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</si>
  <si>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</si>
  <si>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</si>
  <si>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</si>
  <si>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</si>
  <si>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</si>
  <si>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</si>
  <si>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</si>
  <si>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</si>
  <si>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</si>
  <si>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</si>
  <si>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</si>
  <si>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</si>
  <si>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</si>
  <si>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</si>
  <si>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</si>
  <si>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</si>
  <si>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</si>
  <si>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</si>
  <si>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</si>
  <si>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</si>
  <si>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</si>
  <si>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</si>
  <si>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</si>
  <si>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</si>
  <si>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</si>
  <si>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</si>
  <si>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</si>
  <si>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</si>
  <si>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</si>
  <si>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</si>
  <si>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</si>
  <si>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</si>
  <si>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</si>
  <si>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</si>
  <si>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</si>
  <si>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</si>
  <si>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</si>
  <si>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</si>
  <si>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</si>
  <si>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</si>
  <si>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</si>
  <si>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</si>
  <si>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</si>
  <si>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</si>
  <si>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</si>
  <si>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</si>
  <si>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</si>
  <si>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</si>
  <si>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</si>
  <si>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</si>
  <si>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</si>
  <si>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</si>
  <si>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</si>
  <si>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</si>
  <si>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</si>
  <si>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</si>
  <si>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</si>
  <si>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</si>
  <si>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</si>
  <si>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</si>
  <si>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</si>
  <si>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</si>
  <si>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</si>
  <si>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</si>
  <si>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</si>
  <si>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</si>
  <si>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</si>
  <si>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</si>
  <si>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</si>
  <si>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</si>
  <si>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</si>
  <si>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</si>
  <si>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</si>
  <si>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</si>
  <si>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</si>
  <si>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</si>
  <si>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</si>
  <si>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</si>
  <si>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</si>
  <si>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</si>
  <si>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</si>
  <si>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</si>
  <si>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</si>
  <si>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</si>
  <si>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</si>
  <si>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</si>
  <si>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</si>
  <si>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</si>
  <si>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</si>
  <si>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</si>
  <si>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</si>
  <si>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</si>
  <si>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</si>
  <si>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</si>
  <si>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</si>
  <si>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</si>
  <si>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</si>
  <si>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</si>
  <si>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</si>
  <si>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</si>
  <si>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</si>
  <si>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</si>
  <si>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</si>
  <si>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</si>
  <si>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</si>
  <si>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</si>
  <si>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</si>
  <si>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</si>
  <si>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</si>
  <si>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</si>
  <si>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</si>
  <si>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</si>
  <si>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</si>
  <si>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</si>
  <si>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</si>
  <si>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</si>
  <si>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</si>
  <si>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</si>
  <si>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</si>
  <si>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</si>
  <si>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</si>
  <si>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</si>
  <si>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</si>
  <si>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</si>
  <si>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</si>
  <si>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</si>
  <si>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</si>
  <si>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</si>
  <si>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</si>
  <si>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</si>
  <si>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</si>
  <si>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</si>
  <si>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</si>
  <si>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</si>
  <si>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</si>
  <si>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</si>
  <si>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</si>
  <si>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</si>
  <si>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</si>
  <si>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</si>
  <si>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</si>
  <si>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</si>
  <si>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</si>
  <si>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</si>
  <si>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</si>
  <si>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</si>
  <si>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</si>
  <si>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</si>
  <si>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</si>
  <si>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</si>
  <si>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</si>
  <si>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</si>
  <si>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</si>
  <si>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</si>
  <si>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</si>
  <si>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</si>
  <si>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</si>
  <si>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</si>
  <si>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</si>
  <si>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</si>
  <si>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</si>
  <si>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</si>
  <si>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</si>
  <si>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</si>
  <si>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</si>
  <si>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</si>
  <si>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</si>
  <si>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</si>
  <si>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</si>
  <si>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</si>
  <si>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</si>
  <si>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</si>
  <si>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</si>
  <si>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</si>
  <si>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</si>
  <si>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</si>
  <si>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</si>
  <si>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</si>
  <si>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</si>
  <si>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</si>
  <si>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</si>
  <si>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</si>
  <si>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</si>
  <si>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</si>
  <si>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</si>
  <si>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</si>
  <si>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</si>
  <si>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</si>
  <si>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</si>
  <si>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</si>
  <si>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</si>
  <si>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</si>
  <si>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</si>
  <si>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</si>
  <si>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</si>
  <si>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</si>
  <si>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</si>
  <si>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</si>
  <si>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</si>
  <si>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</si>
  <si>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</si>
  <si>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</si>
  <si>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</si>
  <si>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</si>
  <si>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</si>
  <si>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</si>
  <si>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</si>
  <si>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</si>
  <si>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</si>
  <si>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</si>
  <si>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</si>
  <si>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</si>
  <si>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</si>
  <si>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</si>
  <si>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</si>
  <si>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</si>
  <si>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</si>
  <si>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</si>
  <si>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</si>
  <si>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</si>
  <si>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</si>
  <si>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</si>
  <si>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</si>
  <si>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</si>
  <si>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</si>
  <si>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</si>
  <si>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</si>
  <si>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</si>
  <si>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</si>
  <si>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</si>
  <si>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</si>
  <si>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</si>
  <si>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</si>
  <si>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</si>
  <si>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</si>
  <si>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</si>
  <si>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</si>
  <si>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</si>
  <si>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</si>
  <si>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</si>
  <si>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</si>
  <si>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</si>
  <si>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</si>
  <si>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</si>
  <si>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</si>
  <si>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</si>
  <si>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</si>
  <si>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</si>
  <si>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</si>
  <si>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</si>
  <si>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</si>
  <si>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</si>
  <si>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</si>
  <si>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</si>
  <si>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</si>
  <si>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</si>
  <si>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</si>
  <si>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</si>
  <si>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</si>
  <si>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</si>
  <si>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</si>
  <si>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</si>
  <si>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</si>
  <si>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</si>
  <si>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</si>
  <si>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</si>
  <si>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</si>
  <si>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</si>
  <si>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</si>
  <si>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</si>
  <si>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</si>
  <si>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</si>
  <si>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</si>
  <si>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</si>
  <si>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</si>
  <si>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</si>
  <si>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</si>
  <si>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</si>
  <si>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</si>
  <si>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</si>
  <si>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</si>
  <si>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</si>
  <si>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</si>
  <si>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</si>
  <si>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</si>
  <si>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</si>
  <si>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</si>
  <si>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</si>
  <si>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</si>
  <si>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</si>
  <si>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</si>
  <si>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</si>
  <si>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</si>
  <si>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</si>
  <si>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</si>
  <si>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</si>
  <si>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</si>
  <si>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</si>
  <si>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</si>
  <si>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</si>
  <si>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</si>
  <si>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</si>
  <si>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</si>
  <si>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</si>
  <si>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</si>
  <si>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</si>
  <si>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</si>
  <si>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</si>
  <si>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</si>
  <si>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</si>
  <si>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</si>
  <si>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</si>
  <si>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</si>
  <si>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</si>
  <si>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</si>
  <si>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</si>
  <si>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</si>
  <si>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</si>
  <si>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</si>
  <si>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</si>
  <si>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</si>
  <si>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</si>
  <si>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</si>
  <si>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</si>
  <si>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</si>
  <si>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</si>
  <si>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</si>
  <si>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</si>
  <si>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</si>
  <si>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</si>
  <si>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</si>
  <si>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</si>
  <si>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</si>
  <si>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</si>
  <si>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</si>
  <si>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</si>
  <si>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</si>
  <si>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</si>
  <si>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</si>
  <si>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</si>
  <si>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</si>
  <si>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</si>
  <si>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</si>
  <si>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</si>
  <si>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</si>
  <si>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</si>
  <si>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</si>
  <si>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</si>
  <si>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</si>
  <si>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</si>
  <si>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</si>
  <si>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</si>
  <si>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</si>
  <si>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</si>
  <si>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</si>
  <si>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</si>
  <si>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</si>
  <si>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</si>
  <si>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</si>
  <si>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</si>
  <si>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</si>
  <si>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</si>
  <si>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</si>
  <si>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</si>
  <si>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</si>
  <si>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</si>
  <si>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</si>
  <si>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</si>
  <si>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</si>
  <si>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</si>
  <si>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</si>
  <si>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</si>
  <si>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</si>
  <si>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</si>
  <si>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</si>
  <si>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</si>
  <si>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</si>
  <si>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</si>
  <si>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</si>
  <si>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</si>
  <si>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</si>
  <si>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</si>
  <si>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</si>
  <si>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</si>
  <si>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</si>
  <si>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</si>
  <si>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</si>
  <si>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</si>
  <si>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</si>
  <si>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</si>
  <si>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</si>
  <si>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</si>
  <si>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</si>
  <si>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</si>
  <si>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</si>
  <si>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</si>
  <si>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</si>
  <si>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</si>
  <si>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</si>
  <si>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</si>
  <si>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</si>
  <si>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</si>
  <si>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</si>
  <si>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</si>
  <si>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</si>
  <si>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</si>
  <si>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</si>
  <si>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</si>
  <si>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</si>
  <si>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</si>
  <si>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</si>
  <si>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</si>
  <si>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</si>
  <si>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</si>
  <si>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</si>
  <si>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</si>
  <si>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</si>
  <si>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</si>
  <si>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</si>
  <si>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</si>
  <si>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</si>
  <si>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</si>
  <si>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</si>
  <si>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</si>
  <si>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</si>
  <si>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</si>
  <si>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</si>
  <si>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</si>
  <si>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</si>
  <si>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</si>
  <si>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</si>
  <si>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</si>
  <si>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</si>
  <si>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</si>
  <si>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</si>
  <si>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</si>
  <si>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</si>
  <si>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</si>
  <si>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</si>
  <si>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</si>
  <si>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</si>
  <si>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</si>
  <si>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</si>
  <si>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</si>
  <si>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</si>
  <si>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</si>
  <si>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</si>
  <si>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</si>
  <si>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</si>
  <si>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</si>
  <si>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</si>
  <si>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</si>
  <si>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</si>
  <si>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</si>
  <si>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</si>
  <si>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</si>
  <si>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</si>
  <si>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</si>
  <si>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</si>
  <si>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</si>
  <si>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</si>
  <si>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</si>
  <si>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</si>
  <si>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</si>
  <si>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</si>
  <si>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</si>
  <si>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</si>
  <si>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</si>
  <si>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</si>
  <si>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</si>
  <si>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</si>
  <si>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</si>
  <si>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</si>
  <si>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</si>
  <si>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</si>
  <si>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</si>
  <si>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</si>
  <si>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</si>
  <si>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</si>
  <si>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</si>
  <si>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</si>
  <si>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</si>
  <si>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</si>
  <si>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</si>
  <si>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</si>
  <si>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</si>
  <si>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</si>
  <si>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</si>
  <si>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</si>
  <si>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</si>
  <si>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</si>
  <si>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</si>
  <si>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</si>
  <si>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</si>
  <si>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</si>
  <si>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</si>
  <si>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</si>
  <si>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</si>
  <si>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</si>
  <si>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</si>
  <si>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</si>
  <si>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</si>
  <si>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</si>
  <si>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</si>
  <si>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</si>
  <si>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</si>
  <si>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</si>
  <si>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</si>
  <si>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</si>
  <si>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</si>
  <si>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</si>
  <si>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</si>
  <si>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</si>
  <si>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</si>
  <si>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</si>
  <si>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</si>
  <si>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</si>
  <si>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</si>
  <si>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</si>
  <si>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</si>
  <si>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</si>
  <si>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</si>
  <si>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</si>
  <si>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</si>
  <si>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</si>
  <si>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</si>
  <si>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</si>
  <si>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</si>
  <si>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</si>
  <si>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</si>
  <si>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</si>
  <si>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</si>
  <si>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</si>
  <si>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</si>
  <si>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</si>
  <si>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</si>
  <si>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</si>
  <si>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</si>
  <si>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</si>
  <si>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</si>
  <si>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</si>
  <si>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</si>
  <si>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</si>
  <si>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</si>
  <si>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</si>
  <si>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</si>
  <si>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</si>
  <si>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</si>
  <si>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</si>
  <si>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</si>
  <si>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</si>
  <si>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</si>
  <si>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</si>
  <si>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</si>
  <si>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</si>
  <si>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</si>
  <si>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</si>
  <si>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</si>
  <si>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</si>
  <si>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</si>
  <si>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</si>
  <si>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</si>
  <si>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</si>
  <si>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</si>
  <si>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</si>
  <si>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</si>
  <si>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</si>
  <si>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</si>
  <si>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</si>
  <si>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</si>
  <si>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</si>
  <si>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</si>
  <si>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</si>
  <si>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</si>
  <si>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</si>
  <si>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</si>
  <si>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</si>
  <si>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</si>
  <si>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</si>
  <si>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</si>
  <si>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</si>
  <si>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</si>
  <si>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</si>
  <si>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</si>
  <si>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</si>
  <si>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</si>
  <si>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</si>
  <si>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</si>
  <si>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</si>
  <si>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</si>
  <si>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</si>
  <si>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</si>
  <si>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</si>
  <si>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</si>
  <si>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</si>
  <si>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</si>
  <si>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</si>
  <si>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</si>
  <si>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</si>
  <si>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</si>
  <si>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</si>
  <si>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</si>
  <si>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</si>
  <si>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</si>
  <si>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</si>
  <si>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</si>
  <si>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</si>
  <si>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</si>
  <si>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</si>
  <si>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</si>
  <si>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</si>
  <si>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</si>
  <si>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</si>
  <si>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</si>
  <si>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</si>
  <si>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</si>
  <si>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</si>
  <si>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</si>
  <si>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</si>
  <si>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</si>
  <si>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</si>
  <si>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</si>
  <si>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</si>
  <si>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</si>
  <si>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</si>
  <si>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</si>
  <si>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</si>
  <si>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</si>
  <si>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</si>
  <si>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</si>
  <si>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</si>
  <si>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</si>
  <si>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</si>
  <si>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</si>
  <si>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</si>
  <si>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</si>
  <si>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</si>
  <si>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</si>
  <si>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</si>
  <si>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</si>
  <si>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</si>
  <si>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</si>
  <si>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</si>
  <si>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</si>
  <si>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</si>
  <si>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</si>
  <si>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</si>
  <si>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</si>
  <si>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</si>
  <si>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</si>
  <si>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</si>
  <si>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</si>
  <si>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</si>
  <si>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</si>
  <si>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</si>
  <si>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</si>
  <si>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</si>
  <si>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</si>
  <si>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</si>
  <si>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</si>
  <si>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</si>
  <si>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</si>
  <si>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</si>
  <si>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</si>
  <si>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</si>
  <si>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</si>
  <si>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</si>
  <si>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</si>
  <si>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</si>
  <si>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</si>
  <si>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</si>
  <si>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</si>
  <si>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</si>
  <si>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</si>
  <si>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</si>
  <si>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</si>
  <si>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</si>
  <si>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</si>
  <si>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</si>
  <si>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</si>
  <si>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</si>
  <si>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</si>
  <si>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</si>
  <si>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</si>
  <si>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</si>
  <si>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</si>
  <si>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</si>
  <si>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</si>
  <si>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</si>
  <si>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</si>
  <si>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</si>
  <si>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</si>
  <si>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</si>
  <si>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</si>
  <si>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</si>
  <si>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</si>
  <si>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</si>
  <si>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</si>
  <si>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</si>
  <si>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</si>
  <si>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</si>
  <si>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</si>
  <si>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</si>
  <si>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</si>
  <si>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</si>
  <si>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</si>
  <si>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</si>
  <si>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</si>
  <si>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</si>
  <si>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</si>
  <si>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</si>
  <si>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</si>
  <si>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</si>
  <si>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</si>
  <si>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</si>
  <si>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</si>
  <si>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</si>
  <si>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</si>
  <si>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</si>
  <si>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</si>
  <si>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</si>
  <si>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</si>
  <si>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</si>
  <si>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</si>
  <si>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</si>
  <si>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</si>
  <si>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</si>
  <si>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</si>
  <si>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</si>
  <si>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</si>
  <si>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</si>
  <si>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</si>
  <si>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</si>
  <si>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</si>
  <si>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</si>
  <si>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</si>
  <si>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</si>
  <si>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</si>
  <si>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</si>
  <si>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</si>
  <si>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</si>
  <si>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</si>
  <si>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</si>
  <si>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</si>
  <si>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</si>
  <si>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</si>
  <si>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</si>
  <si>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</si>
  <si>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</si>
  <si>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</si>
  <si>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</si>
  <si>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</si>
  <si>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</si>
  <si>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</si>
  <si>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</si>
  <si>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</si>
  <si>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</si>
  <si>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</si>
  <si>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</si>
  <si>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</si>
  <si>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</si>
  <si>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</si>
  <si>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</si>
  <si>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</si>
  <si>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</si>
  <si>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</si>
  <si>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</si>
  <si>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</si>
  <si>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</si>
  <si>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</si>
  <si>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</si>
  <si>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</si>
  <si>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</si>
  <si>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</si>
  <si>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</si>
  <si>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</si>
  <si>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</si>
  <si>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</si>
  <si>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</si>
  <si>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</si>
  <si>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</si>
  <si>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</si>
  <si>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</si>
  <si>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</si>
  <si>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</si>
  <si>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</si>
  <si>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</si>
  <si>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</si>
  <si>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</si>
  <si>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</si>
  <si>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</si>
  <si>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</si>
  <si>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</si>
  <si>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</si>
  <si>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</si>
  <si>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</si>
  <si>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</si>
  <si>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</si>
  <si>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</si>
  <si>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</si>
  <si>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</si>
  <si>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</si>
  <si>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</si>
  <si>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</si>
  <si>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</si>
  <si>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</si>
  <si>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</si>
  <si>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</si>
  <si>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</si>
  <si>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</si>
  <si>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</si>
  <si>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</si>
  <si>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</si>
  <si>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</si>
  <si>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</si>
  <si>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</si>
  <si>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</si>
  <si>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</si>
  <si>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</si>
  <si>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</si>
  <si>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</si>
  <si>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</si>
  <si>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</si>
  <si>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</si>
  <si>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</si>
  <si>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</si>
  <si>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</si>
  <si>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</si>
  <si>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</si>
  <si>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</si>
  <si>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</si>
  <si>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</si>
  <si>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</si>
  <si>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</si>
  <si>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</si>
  <si>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</si>
  <si>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</si>
  <si>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</si>
  <si>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</si>
  <si>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</si>
  <si>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</si>
  <si>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</si>
  <si>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</si>
  <si>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</si>
  <si>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</si>
  <si>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</si>
  <si>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</si>
  <si>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</si>
  <si>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</si>
  <si>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</si>
  <si>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</si>
  <si>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</si>
  <si>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</si>
  <si>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</si>
  <si>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</si>
  <si>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</si>
  <si>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</si>
  <si>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</si>
  <si>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</si>
  <si>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</si>
  <si>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</si>
  <si>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</si>
  <si>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</si>
  <si>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</si>
  <si>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</si>
  <si>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</si>
  <si>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</si>
  <si>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</si>
  <si>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</si>
  <si>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</si>
  <si>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</si>
  <si>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</si>
  <si>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</si>
  <si>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</si>
  <si>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</si>
  <si>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</si>
  <si>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</si>
  <si>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</si>
  <si>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</si>
  <si>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</si>
  <si>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</si>
  <si>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</si>
  <si>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</si>
  <si>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</si>
  <si>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</si>
  <si>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</si>
  <si>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</si>
  <si>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</si>
  <si>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</si>
  <si>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</si>
  <si>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</si>
  <si>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</si>
  <si>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</si>
  <si>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</si>
  <si>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</si>
  <si>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</si>
  <si>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</si>
  <si>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</si>
  <si>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</si>
  <si>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</si>
  <si>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</si>
  <si>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</si>
  <si>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</si>
  <si>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</si>
  <si>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</si>
  <si>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</si>
  <si>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</si>
  <si>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</si>
  <si>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</si>
  <si>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</si>
  <si>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</si>
  <si>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</si>
  <si>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</si>
  <si>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</si>
  <si>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</si>
  <si>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</si>
  <si>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</si>
  <si>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</si>
  <si>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</si>
  <si>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</si>
  <si>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</si>
  <si>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</si>
  <si>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</si>
  <si>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</si>
  <si>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</si>
  <si>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</si>
  <si>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</si>
  <si>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</si>
  <si>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</si>
  <si>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</si>
  <si>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</si>
  <si>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</si>
  <si>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</si>
  <si>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</si>
  <si>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</si>
  <si>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</si>
  <si>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</si>
  <si>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</si>
  <si>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</si>
  <si>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</si>
  <si>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</si>
  <si>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</si>
  <si>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</si>
  <si>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</si>
  <si>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</si>
  <si>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</si>
  <si>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</si>
  <si>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</si>
  <si>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</si>
  <si>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</si>
  <si>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</si>
  <si>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</si>
  <si>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</si>
  <si>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</si>
  <si>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</si>
  <si>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</si>
  <si>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</si>
  <si>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</si>
  <si>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</si>
  <si>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</si>
  <si>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</si>
  <si>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</si>
  <si>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</si>
  <si>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</si>
  <si>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</si>
  <si>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</si>
  <si>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</si>
  <si>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</si>
  <si>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</si>
  <si>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</si>
  <si>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</si>
  <si>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</si>
  <si>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</si>
  <si>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</si>
  <si>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</si>
  <si>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</si>
  <si>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</si>
  <si>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</si>
  <si>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</si>
  <si>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</si>
  <si>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</si>
  <si>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</si>
  <si>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</si>
  <si>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</si>
  <si>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</si>
  <si>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</si>
  <si>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</si>
  <si>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</si>
  <si>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</si>
  <si>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</si>
  <si>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</si>
  <si>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</si>
  <si>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</si>
  <si>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</si>
  <si>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</si>
  <si>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</si>
  <si>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</si>
  <si>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</si>
  <si>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</si>
  <si>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</si>
  <si>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</si>
  <si>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</si>
  <si>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</si>
  <si>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</si>
  <si>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</si>
  <si>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</si>
  <si>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</si>
  <si>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</si>
  <si>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</si>
  <si>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</si>
  <si>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</si>
  <si>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</si>
  <si>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</si>
  <si>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</si>
  <si>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</si>
  <si>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</si>
  <si>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</si>
  <si>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</si>
  <si>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</si>
  <si>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</si>
  <si>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</si>
  <si>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</si>
  <si>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</si>
  <si>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</si>
  <si>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</si>
  <si>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</si>
  <si>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</si>
  <si>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</si>
  <si>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</si>
  <si>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</si>
  <si>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</si>
  <si>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</si>
  <si>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</si>
  <si>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</si>
  <si>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</si>
  <si>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</si>
  <si>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</si>
  <si>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</si>
  <si>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</si>
  <si>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</si>
  <si>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</si>
  <si>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</si>
  <si>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</si>
  <si>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</si>
  <si>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</si>
  <si>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</si>
  <si>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</si>
  <si>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</si>
  <si>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</si>
  <si>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</si>
  <si>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</si>
  <si>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</si>
  <si>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</si>
  <si>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</si>
  <si>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</si>
  <si>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</si>
  <si>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</si>
  <si>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</si>
  <si>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</si>
  <si>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</si>
  <si>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</si>
  <si>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</si>
  <si>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</si>
  <si>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</si>
  <si>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</si>
  <si>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</si>
  <si>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</si>
  <si>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</si>
  <si>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</si>
  <si>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</si>
  <si>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</si>
  <si>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</si>
  <si>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</si>
  <si>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</si>
  <si>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</si>
  <si>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</si>
  <si>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</si>
  <si>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</si>
  <si>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</si>
  <si>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</si>
  <si>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</si>
  <si>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</si>
  <si>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</si>
  <si>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</si>
  <si>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</si>
  <si>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</si>
  <si>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</si>
  <si>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</si>
  <si>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</si>
  <si>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</si>
  <si>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</si>
  <si>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</si>
  <si>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</si>
  <si>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</si>
  <si>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</si>
  <si>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</si>
  <si>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</si>
  <si>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</si>
  <si>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</si>
  <si>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</si>
  <si>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</si>
  <si>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</si>
  <si>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</si>
  <si>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</si>
  <si>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</si>
  <si>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</si>
  <si>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</si>
  <si>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</si>
  <si>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</si>
  <si>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</si>
  <si>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</si>
  <si>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</si>
  <si>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</si>
  <si>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</si>
  <si>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</si>
  <si>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</si>
  <si>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</si>
  <si>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</si>
  <si>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</si>
  <si>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</si>
  <si>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</si>
  <si>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</si>
  <si>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</si>
  <si>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</si>
  <si>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</si>
  <si>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</si>
  <si>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</si>
  <si>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</si>
  <si>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</si>
  <si>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</si>
  <si>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</si>
  <si>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</si>
  <si>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</si>
  <si>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</si>
  <si>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</si>
  <si>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</si>
  <si>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</si>
  <si>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</si>
  <si>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</si>
  <si>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</si>
  <si>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</si>
  <si>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</si>
  <si>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</si>
  <si>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</si>
  <si>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</si>
  <si>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</si>
  <si>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</si>
  <si>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</si>
  <si>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</si>
  <si>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</si>
  <si>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</si>
  <si>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</si>
  <si>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</si>
  <si>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</si>
  <si>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</si>
  <si>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</si>
  <si>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</si>
  <si>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</si>
  <si>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</si>
  <si>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</si>
  <si>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</si>
  <si>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</si>
  <si>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</si>
  <si>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</si>
  <si>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</si>
  <si>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</si>
  <si>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</si>
  <si>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</si>
  <si>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</si>
  <si>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</si>
  <si>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</si>
  <si>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</si>
  <si>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</si>
  <si>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</si>
  <si>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</si>
  <si>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</si>
  <si>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</si>
  <si>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</si>
  <si>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</si>
  <si>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</si>
  <si>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</si>
  <si>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</si>
  <si>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</si>
  <si>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</si>
  <si>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</si>
  <si>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</si>
  <si>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</si>
  <si>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</si>
  <si>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</si>
  <si>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</si>
  <si>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</si>
  <si>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</si>
  <si>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</si>
  <si>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</si>
  <si>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</si>
  <si>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</si>
  <si>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</si>
  <si>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</si>
  <si>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</si>
  <si>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</si>
  <si>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</si>
  <si>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</si>
  <si>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</si>
  <si>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</si>
  <si>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</si>
  <si>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</si>
  <si>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</si>
  <si>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</si>
  <si>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</si>
  <si>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</si>
  <si>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</si>
  <si>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</si>
  <si>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</si>
  <si>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</si>
  <si>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</si>
  <si>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</si>
  <si>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</si>
  <si>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</si>
  <si>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</si>
  <si>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</si>
  <si>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</si>
  <si>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</si>
  <si>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</si>
  <si>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</si>
  <si>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</si>
  <si>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</si>
  <si>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</si>
  <si>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</si>
  <si>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</si>
  <si>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</si>
  <si>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</si>
  <si>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</si>
  <si>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</si>
  <si>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</si>
  <si>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</si>
  <si>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</si>
  <si>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</si>
  <si>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</si>
  <si>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</si>
  <si>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</si>
  <si>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</si>
  <si>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</si>
  <si>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</si>
  <si>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</si>
  <si>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</si>
  <si>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</si>
  <si>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</si>
  <si>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</si>
  <si>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</si>
  <si>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</si>
  <si>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</si>
  <si>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</si>
  <si>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</si>
  <si>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</si>
  <si>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</si>
  <si>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</si>
  <si>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</si>
  <si>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</si>
  <si>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</si>
  <si>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</si>
  <si>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</si>
  <si>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</si>
  <si>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</si>
  <si>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</si>
  <si>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</si>
  <si>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</si>
  <si>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</si>
  <si>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</si>
  <si>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</si>
  <si>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</si>
  <si>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</si>
  <si>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</si>
  <si>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</si>
  <si>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</si>
  <si>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</si>
  <si>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</si>
  <si>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</si>
  <si>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</si>
  <si>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</si>
  <si>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</si>
  <si>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</si>
  <si>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</si>
  <si>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</si>
  <si>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</si>
  <si>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</si>
  <si>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</si>
  <si>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</si>
  <si>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</si>
  <si>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</si>
  <si>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</si>
  <si>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</si>
  <si>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</si>
  <si>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</si>
  <si>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</si>
  <si>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</si>
  <si>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</si>
  <si>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</si>
  <si>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</si>
  <si>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</si>
  <si>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</si>
  <si>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</si>
  <si>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</si>
  <si>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</si>
  <si>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</si>
  <si>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</si>
  <si>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</si>
  <si>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</si>
  <si>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</si>
  <si>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</si>
  <si>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</si>
  <si>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</si>
  <si>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</si>
  <si>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</si>
  <si>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</si>
  <si>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</si>
  <si>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</si>
  <si>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</si>
  <si>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</si>
  <si>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</si>
  <si>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</si>
  <si>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</si>
  <si>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</si>
  <si>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</si>
  <si>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</si>
  <si>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</si>
  <si>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</si>
  <si>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</si>
  <si>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</si>
  <si>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</si>
  <si>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</si>
  <si>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</si>
  <si>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</si>
  <si>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</si>
  <si>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</si>
  <si>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</si>
  <si>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</si>
  <si>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</si>
  <si>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</si>
  <si>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</si>
  <si>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</si>
  <si>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</si>
  <si>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</si>
  <si>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</si>
  <si>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</si>
  <si>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</si>
  <si>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</si>
  <si>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</si>
  <si>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</si>
  <si>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</si>
  <si>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</si>
  <si>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</si>
  <si>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</si>
  <si>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</si>
  <si>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</si>
  <si>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</si>
  <si>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</si>
  <si>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</si>
  <si>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</si>
  <si>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</si>
  <si>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</si>
  <si>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</si>
  <si>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</si>
  <si>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</si>
  <si>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</si>
  <si>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</si>
  <si>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</si>
  <si>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</si>
  <si>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</si>
  <si>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</si>
  <si>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</si>
  <si>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</si>
  <si>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</si>
  <si>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</si>
  <si>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</si>
  <si>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</si>
  <si>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</si>
  <si>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</si>
  <si>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</si>
  <si>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</si>
  <si>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</si>
  <si>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</si>
  <si>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</si>
  <si>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</si>
  <si>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</si>
  <si>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</si>
  <si>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</si>
  <si>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</si>
  <si>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</si>
  <si>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</si>
  <si>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</si>
  <si>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</si>
  <si>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</si>
  <si>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</si>
  <si>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</si>
  <si>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</si>
  <si>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</si>
  <si>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</si>
  <si>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</si>
  <si>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</si>
  <si>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</si>
  <si>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</si>
  <si>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</si>
  <si>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</si>
  <si>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</si>
  <si>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</si>
  <si>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</si>
  <si>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</si>
  <si>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</si>
  <si>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</si>
  <si>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</si>
  <si>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</si>
  <si>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</si>
  <si>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</si>
  <si>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</si>
  <si>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</si>
  <si>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</si>
  <si>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</si>
  <si>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</si>
  <si>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</si>
  <si>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</si>
  <si>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</si>
  <si>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</si>
  <si>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</si>
  <si>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</si>
  <si>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</si>
  <si>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</si>
  <si>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</si>
  <si>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</si>
  <si>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</si>
  <si>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</si>
  <si>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</si>
  <si>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</si>
  <si>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</si>
  <si>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</si>
  <si>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</si>
  <si>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</si>
  <si>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</si>
  <si>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</si>
  <si>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</si>
  <si>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</si>
  <si>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</si>
  <si>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</si>
  <si>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</si>
  <si>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</si>
  <si>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</si>
  <si>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</si>
  <si>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</si>
  <si>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</si>
  <si>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</si>
  <si>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</si>
  <si>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</si>
  <si>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</si>
  <si>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</si>
  <si>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</si>
  <si>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</si>
  <si>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</si>
  <si>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</si>
  <si>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</si>
  <si>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</si>
  <si>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</si>
  <si>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</si>
  <si>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</si>
  <si>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</si>
  <si>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</si>
  <si>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</si>
  <si>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</si>
  <si>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</si>
  <si>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</si>
  <si>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</si>
  <si>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</si>
  <si>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</si>
  <si>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</si>
  <si>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</si>
  <si>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</si>
  <si>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</si>
  <si>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</si>
  <si>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</si>
  <si>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</si>
  <si>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</si>
  <si>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</si>
  <si>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</si>
  <si>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</si>
  <si>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</si>
  <si>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</si>
  <si>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</si>
  <si>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</si>
  <si>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</si>
  <si>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</si>
  <si>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</si>
  <si>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</si>
  <si>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</si>
  <si>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</si>
  <si>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</si>
  <si>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</si>
  <si>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</si>
  <si>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</si>
  <si>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</si>
  <si>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</si>
  <si>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</si>
  <si>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</si>
  <si>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</si>
  <si>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</si>
  <si>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</si>
  <si>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</si>
  <si>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</si>
  <si>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</si>
  <si>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</si>
  <si>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</si>
  <si>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</si>
  <si>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</si>
  <si>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</si>
  <si>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</si>
  <si>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</si>
  <si>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</si>
  <si>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</si>
  <si>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</si>
  <si>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</si>
  <si>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</si>
  <si>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</si>
  <si>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</si>
  <si>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</si>
  <si>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</si>
  <si>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</si>
  <si>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</si>
  <si>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</si>
  <si>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</si>
  <si>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</si>
  <si>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</si>
  <si>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</si>
  <si>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</si>
  <si>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</si>
  <si>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</si>
  <si>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</si>
  <si>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</si>
  <si>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</si>
  <si>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</si>
  <si>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</si>
  <si>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</si>
  <si>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</si>
  <si>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</si>
  <si>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</si>
  <si>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</si>
  <si>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</si>
  <si>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</si>
  <si>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</si>
  <si>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</si>
  <si>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</si>
  <si>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</si>
  <si>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</si>
  <si>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</si>
  <si>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</si>
  <si>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</si>
  <si>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</si>
  <si>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</si>
  <si>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</si>
  <si>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</si>
  <si>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</si>
  <si>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</si>
  <si>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</si>
  <si>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</si>
  <si>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</si>
  <si>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</si>
  <si>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</si>
  <si>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</si>
  <si>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</si>
  <si>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</si>
  <si>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</si>
  <si>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</si>
  <si>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</si>
  <si>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</si>
  <si>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</si>
  <si>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</si>
  <si>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</si>
  <si>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</si>
  <si>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</si>
  <si>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</si>
  <si>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</si>
  <si>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</si>
  <si>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</si>
  <si>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</si>
  <si>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</si>
  <si>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</si>
  <si>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</si>
  <si>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</si>
  <si>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</si>
  <si>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</si>
  <si>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</si>
  <si>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</si>
  <si>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</si>
  <si>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</si>
  <si>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</si>
  <si>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</si>
  <si>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</si>
  <si>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</si>
  <si>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</si>
  <si>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</si>
  <si>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</si>
  <si>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</si>
  <si>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</si>
  <si>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</si>
  <si>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</si>
  <si>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</si>
  <si>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</si>
  <si>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</si>
  <si>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</si>
  <si>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</si>
  <si>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</si>
  <si>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</si>
  <si>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</si>
  <si>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</si>
  <si>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</si>
  <si>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</si>
  <si>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</si>
  <si>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</si>
  <si>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</si>
  <si>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</si>
  <si>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</si>
  <si>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</si>
  <si>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</si>
  <si>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</si>
  <si>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</si>
  <si>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</si>
  <si>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</si>
  <si>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</si>
  <si>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</si>
  <si>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</si>
  <si>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</si>
  <si>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</si>
  <si>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</si>
  <si>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</si>
  <si>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</si>
  <si>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</si>
  <si>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</si>
  <si>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</si>
  <si>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</si>
  <si>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</si>
  <si>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</si>
  <si>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</si>
  <si>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</si>
  <si>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</si>
  <si>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</si>
  <si>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</si>
  <si>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</si>
  <si>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</si>
  <si>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</si>
  <si>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</si>
  <si>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</si>
  <si>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</si>
  <si>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</si>
  <si>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</si>
  <si>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</si>
  <si>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</si>
  <si>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</si>
  <si>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</si>
  <si>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</si>
  <si>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</si>
  <si>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</si>
  <si>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</si>
  <si>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</si>
  <si>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</si>
  <si>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</si>
  <si>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</si>
  <si>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</si>
  <si>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</si>
  <si>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</si>
  <si>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</si>
  <si>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</si>
  <si>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</si>
  <si>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</si>
  <si>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</si>
  <si>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</si>
  <si>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</si>
  <si>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</si>
  <si>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</si>
  <si>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</si>
  <si>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</si>
  <si>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</si>
  <si>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</si>
  <si>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</si>
  <si>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</si>
  <si>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</si>
  <si>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</si>
  <si>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</si>
  <si>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</si>
  <si>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</si>
  <si>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</si>
  <si>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</si>
  <si>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</si>
  <si>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</si>
  <si>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</si>
  <si>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</si>
  <si>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</si>
  <si>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</si>
  <si>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</si>
  <si>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</si>
  <si>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</si>
  <si>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</si>
  <si>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</si>
  <si>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</si>
  <si>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</si>
  <si>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</si>
  <si>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</si>
  <si>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</si>
  <si>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</si>
  <si>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</si>
  <si>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</si>
  <si>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</si>
  <si>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</si>
  <si>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</si>
  <si>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</si>
  <si>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</si>
  <si>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</si>
  <si>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</si>
  <si>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</si>
  <si>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</si>
  <si>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</si>
  <si>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</si>
  <si>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</si>
  <si>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</si>
  <si>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</si>
  <si>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</si>
  <si>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</si>
  <si>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</si>
  <si>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</si>
  <si>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</si>
  <si>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</si>
  <si>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</si>
  <si>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</si>
  <si>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</si>
  <si>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</si>
  <si>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</si>
  <si>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</si>
  <si>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</si>
  <si>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</si>
  <si>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</si>
  <si>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</si>
  <si>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</si>
  <si>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</si>
  <si>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</si>
  <si>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</si>
  <si>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</si>
  <si>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</si>
  <si>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</si>
  <si>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</si>
  <si>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</si>
  <si>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</si>
  <si>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</si>
  <si>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</si>
  <si>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</si>
  <si>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</si>
  <si>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</si>
  <si>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</si>
  <si>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</si>
  <si>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</si>
  <si>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</si>
  <si>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</si>
  <si>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</si>
  <si>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</si>
  <si>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</si>
  <si>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</si>
  <si>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</si>
  <si>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</si>
  <si>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</si>
  <si>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</si>
  <si>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</si>
  <si>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</si>
  <si>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</si>
  <si>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</si>
  <si>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</si>
  <si>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</si>
  <si>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</si>
  <si>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</si>
  <si>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</si>
  <si>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</si>
  <si>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</si>
  <si>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</si>
  <si>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</si>
  <si>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</si>
  <si>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</si>
  <si>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</si>
  <si>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</si>
  <si>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</si>
  <si>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</si>
  <si>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</si>
  <si>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</si>
  <si>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</si>
  <si>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</si>
  <si>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</si>
  <si>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</si>
  <si>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</si>
  <si>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</si>
  <si>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</si>
  <si>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</si>
  <si>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</si>
  <si>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</si>
  <si>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</si>
  <si>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</si>
  <si>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</si>
  <si>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</si>
  <si>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</si>
  <si>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</si>
  <si>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</si>
  <si>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</si>
  <si>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</si>
  <si>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</si>
  <si>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</si>
  <si>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</si>
  <si>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</si>
  <si>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</si>
  <si>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</si>
  <si>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</si>
  <si>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</si>
  <si>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</si>
  <si>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</si>
  <si>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</si>
  <si>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</si>
  <si>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</si>
  <si>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</si>
  <si>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</si>
  <si>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</si>
  <si>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</si>
  <si>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</si>
  <si>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</si>
  <si>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</si>
  <si>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</si>
  <si>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</si>
  <si>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</si>
  <si>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</si>
  <si>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</si>
  <si>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</si>
  <si>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</si>
  <si>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</si>
  <si>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</si>
  <si>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</si>
  <si>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</si>
  <si>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</si>
  <si>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</si>
  <si>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</si>
  <si>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</si>
  <si>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</si>
  <si>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</si>
  <si>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</si>
  <si>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</si>
  <si>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</si>
  <si>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</si>
  <si>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</si>
  <si>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</si>
  <si>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</si>
  <si>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</si>
  <si>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</si>
  <si>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</si>
  <si>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</si>
  <si>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</si>
  <si>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</si>
  <si>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</si>
  <si>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</si>
  <si>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</si>
  <si>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</si>
  <si>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</si>
  <si>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</si>
  <si>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</si>
  <si>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</si>
  <si>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</si>
  <si>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</si>
  <si>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</si>
  <si>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</si>
  <si>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</si>
  <si>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</si>
  <si>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</si>
  <si>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</si>
  <si>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</si>
  <si>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</si>
  <si>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</si>
  <si>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</si>
  <si>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</si>
  <si>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</si>
  <si>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</si>
  <si>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</si>
  <si>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</si>
  <si>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</si>
  <si>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</si>
  <si>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</si>
  <si>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</si>
  <si>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</si>
  <si>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</si>
  <si>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</si>
  <si>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</si>
  <si>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</si>
  <si>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</si>
  <si>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</si>
  <si>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</si>
  <si>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</si>
  <si>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</si>
  <si>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</si>
  <si>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</si>
  <si>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</si>
  <si>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</si>
  <si>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</si>
  <si>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</si>
  <si>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</si>
  <si>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</si>
  <si>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</si>
  <si>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</si>
  <si>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</si>
  <si>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</si>
  <si>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</si>
  <si>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</si>
  <si>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</si>
  <si>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</si>
  <si>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</si>
  <si>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</si>
  <si>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</si>
  <si>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</si>
  <si>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</si>
  <si>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</si>
  <si>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</si>
  <si>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</si>
  <si>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</si>
  <si>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</si>
  <si>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</si>
  <si>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</si>
  <si>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</si>
  <si>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</si>
  <si>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</si>
  <si>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</si>
  <si>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</si>
  <si>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</si>
  <si>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</si>
  <si>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</si>
  <si>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</si>
  <si>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</si>
  <si>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</si>
  <si>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</si>
  <si>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</si>
  <si>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</si>
  <si>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</si>
  <si>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</si>
  <si>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</si>
  <si>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</si>
  <si>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</si>
  <si>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</si>
  <si>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</si>
  <si>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</si>
  <si>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</si>
  <si>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</si>
  <si>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</si>
  <si>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</si>
  <si>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</si>
  <si>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</si>
  <si>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</si>
  <si>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</si>
  <si>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</si>
  <si>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</si>
  <si>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</si>
  <si>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</si>
  <si>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</si>
  <si>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</si>
  <si>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</si>
  <si>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</si>
  <si>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</si>
  <si>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</si>
  <si>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</si>
  <si>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</si>
  <si>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</si>
  <si>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</si>
  <si>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</si>
  <si>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</si>
  <si>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</si>
  <si>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</si>
  <si>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</si>
  <si>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</si>
  <si>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</si>
  <si>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</si>
  <si>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</si>
  <si>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</si>
  <si>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</si>
  <si>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</si>
  <si>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</si>
  <si>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</si>
  <si>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</si>
  <si>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</si>
  <si>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</si>
  <si>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</si>
  <si>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</si>
  <si>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</si>
  <si>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</si>
  <si>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</si>
  <si>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</si>
  <si>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</si>
  <si>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</si>
  <si>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</si>
  <si>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</si>
  <si>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</si>
  <si>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</si>
  <si>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</si>
  <si>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</si>
  <si>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</si>
  <si>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</si>
  <si>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</si>
  <si>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</si>
  <si>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</si>
  <si>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</si>
  <si>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</si>
  <si>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</si>
  <si>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</si>
  <si>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</si>
  <si>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</si>
  <si>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</si>
  <si>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</si>
  <si>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</si>
  <si>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</si>
  <si>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</si>
  <si>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</si>
  <si>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</si>
  <si>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</si>
  <si>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</si>
  <si>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</si>
  <si>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</si>
  <si>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</si>
  <si>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</si>
  <si>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</si>
  <si>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</si>
  <si>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</si>
  <si>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</si>
  <si>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</si>
  <si>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</si>
  <si>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</si>
  <si>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</si>
  <si>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</si>
  <si>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</si>
  <si>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</si>
  <si>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</si>
  <si>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</si>
  <si>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</si>
  <si>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</si>
  <si>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</si>
  <si>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</si>
  <si>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</si>
  <si>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</si>
  <si>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</si>
  <si>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</si>
  <si>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</si>
  <si>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</si>
  <si>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</si>
  <si>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</si>
  <si>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</si>
  <si>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</si>
  <si>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</si>
  <si>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</si>
  <si>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</si>
  <si>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</si>
  <si>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</si>
  <si>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</si>
  <si>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</si>
  <si>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</si>
  <si>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</si>
  <si>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</si>
  <si>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</si>
  <si>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</si>
  <si>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</si>
  <si>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</si>
  <si>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</si>
  <si>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</si>
  <si>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</si>
  <si>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</si>
  <si>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</si>
  <si>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</si>
  <si>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</si>
  <si>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</si>
  <si>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</si>
  <si>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</si>
  <si>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</si>
  <si>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</si>
  <si>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</si>
  <si>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</si>
  <si>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</si>
  <si>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</si>
  <si>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</si>
  <si>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</si>
  <si>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</si>
  <si>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</si>
  <si>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</si>
  <si>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</si>
  <si>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</si>
  <si>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</si>
  <si>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</si>
  <si>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</si>
  <si>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</si>
  <si>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</si>
  <si>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</si>
  <si>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</si>
  <si>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</si>
  <si>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</si>
  <si>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</si>
  <si>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</si>
  <si>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</si>
  <si>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</si>
  <si>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</si>
  <si>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</si>
  <si>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</si>
  <si>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</si>
  <si>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</si>
  <si>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</si>
  <si>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</si>
  <si>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</si>
  <si>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</si>
  <si>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</si>
  <si>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</si>
  <si>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</si>
  <si>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</si>
  <si>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</si>
  <si>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</si>
  <si>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</si>
  <si>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</si>
  <si>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</si>
  <si>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</si>
  <si>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</si>
  <si>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</si>
  <si>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</si>
  <si>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</si>
  <si>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</si>
  <si>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</si>
  <si>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</si>
  <si>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</si>
  <si>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</si>
  <si>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</si>
  <si>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</si>
  <si>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</si>
  <si>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</si>
  <si>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</si>
  <si>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</si>
  <si>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</si>
  <si>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</si>
  <si>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</si>
  <si>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</si>
  <si>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</si>
  <si>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</si>
  <si>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</si>
  <si>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</si>
  <si>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</si>
  <si>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</si>
  <si>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</si>
  <si>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</si>
  <si>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</si>
  <si>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</si>
  <si>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</si>
  <si>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</si>
  <si>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</si>
  <si>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</si>
  <si>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</si>
  <si>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</si>
  <si>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</si>
  <si>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</si>
  <si>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</si>
  <si>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</si>
  <si>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</si>
  <si>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</si>
  <si>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</si>
  <si>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</si>
  <si>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</si>
  <si>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</si>
  <si>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</si>
  <si>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</si>
  <si>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</si>
  <si>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</si>
  <si>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</si>
  <si>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</si>
  <si>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</si>
  <si>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</si>
  <si>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</si>
  <si>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</si>
  <si>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</si>
  <si>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</si>
  <si>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</si>
  <si>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</si>
  <si>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</si>
  <si>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</si>
  <si>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</si>
  <si>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</si>
  <si>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</si>
  <si>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</si>
  <si>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</si>
  <si>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</si>
  <si>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</si>
  <si>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</si>
  <si>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</si>
  <si>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</si>
  <si>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</si>
  <si>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</si>
  <si>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</si>
  <si>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</si>
  <si>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</si>
  <si>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</si>
  <si>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</si>
  <si>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</si>
  <si>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</si>
  <si>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</si>
  <si>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</si>
  <si>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</si>
  <si>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</si>
  <si>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</si>
  <si>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</si>
  <si>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</si>
  <si>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</si>
  <si>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</si>
  <si>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</si>
  <si>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</si>
  <si>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</si>
  <si>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</si>
  <si>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</si>
  <si>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</si>
  <si>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</si>
  <si>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</si>
  <si>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</si>
  <si>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</si>
  <si>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</si>
  <si>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</si>
  <si>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</si>
  <si>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</si>
  <si>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</si>
  <si>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</si>
  <si>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</si>
  <si>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</si>
  <si>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</si>
  <si>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</si>
  <si>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</si>
  <si>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</si>
  <si>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</si>
  <si>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</si>
  <si>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</si>
  <si>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</si>
  <si>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</si>
  <si>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</si>
  <si>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</si>
  <si>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</si>
  <si>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</si>
  <si>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</si>
  <si>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</si>
  <si>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</si>
  <si>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</si>
  <si>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</si>
  <si>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</si>
  <si>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</si>
  <si>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</si>
  <si>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</si>
  <si>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</si>
  <si>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</si>
  <si>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</si>
  <si>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</si>
  <si>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</si>
  <si>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</si>
  <si>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</si>
  <si>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</si>
  <si>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</si>
  <si>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</si>
  <si>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</si>
  <si>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</si>
  <si>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</si>
  <si>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</si>
  <si>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</si>
  <si>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</si>
  <si>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</si>
  <si>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</si>
  <si>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</si>
  <si>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</si>
  <si>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</si>
  <si>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</si>
  <si>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</si>
  <si>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</si>
  <si>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</si>
  <si>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</si>
  <si>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</si>
  <si>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</si>
  <si>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</si>
  <si>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</si>
  <si>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</si>
  <si>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</si>
  <si>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</si>
  <si>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</si>
  <si>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</si>
  <si>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</si>
  <si>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</si>
  <si>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</si>
  <si>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</si>
  <si>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</si>
  <si>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</si>
  <si>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</si>
  <si>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</si>
  <si>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</si>
  <si>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</si>
  <si>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</si>
  <si>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</si>
  <si>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</si>
  <si>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</si>
  <si>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</si>
  <si>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</si>
  <si>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</si>
  <si>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</si>
  <si>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</si>
  <si>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</si>
  <si>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</si>
  <si>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</si>
  <si>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</si>
  <si>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</si>
  <si>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</si>
  <si>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</si>
  <si>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</si>
  <si>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</si>
  <si>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</si>
  <si>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</si>
  <si>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</si>
  <si>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</si>
  <si>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</si>
  <si>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</si>
  <si>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</si>
  <si>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</si>
  <si>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</si>
  <si>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</si>
  <si>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</si>
  <si>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</si>
  <si>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</si>
  <si>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</si>
  <si>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</si>
  <si>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</si>
  <si>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</si>
  <si>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</si>
  <si>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</si>
  <si>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</si>
  <si>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</si>
  <si>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</si>
  <si>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</si>
  <si>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</si>
  <si>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</si>
  <si>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</si>
  <si>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</si>
  <si>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</si>
  <si>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</si>
  <si>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</si>
  <si>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</si>
  <si>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</si>
  <si>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</si>
  <si>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</si>
  <si>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</si>
  <si>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</si>
  <si>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</si>
  <si>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</si>
  <si>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</si>
  <si>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</si>
  <si>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</si>
  <si>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</si>
  <si>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</si>
  <si>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</si>
  <si>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</si>
  <si>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</si>
  <si>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</si>
  <si>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</si>
  <si>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</si>
  <si>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</si>
  <si>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</si>
  <si>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</si>
  <si>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</si>
  <si>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</si>
  <si>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</si>
  <si>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</si>
  <si>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</si>
  <si>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</si>
  <si>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</si>
  <si>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</si>
  <si>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</si>
  <si>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</si>
  <si>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</si>
  <si>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</si>
  <si>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</si>
  <si>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</si>
  <si>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</si>
  <si>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</si>
  <si>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</si>
  <si>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</si>
  <si>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</si>
  <si>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</si>
  <si>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</si>
  <si>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</si>
  <si>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</si>
  <si>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</si>
  <si>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</si>
  <si>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</si>
  <si>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</si>
  <si>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</si>
  <si>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</si>
  <si>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</si>
  <si>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</si>
  <si>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</si>
  <si>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</si>
  <si>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</si>
  <si>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</si>
  <si>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</si>
  <si>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</si>
  <si>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</si>
  <si>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</si>
  <si>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</si>
  <si>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</si>
  <si>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</si>
  <si>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</si>
  <si>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</si>
  <si>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</si>
  <si>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</si>
  <si>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</si>
  <si>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</si>
  <si>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</si>
  <si>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</si>
  <si>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</si>
  <si>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</si>
  <si>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</si>
  <si>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</si>
  <si>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</si>
  <si>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</si>
  <si>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</si>
  <si>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</si>
  <si>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</si>
  <si>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</si>
  <si>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</si>
  <si>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</si>
  <si>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</si>
  <si>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</si>
  <si>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</si>
  <si>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</si>
  <si>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</si>
  <si>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</si>
  <si>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</si>
  <si>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</si>
  <si>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</si>
  <si>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</si>
  <si>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</si>
  <si>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</si>
  <si>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</si>
  <si>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</si>
  <si>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</si>
  <si>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</si>
  <si>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</si>
  <si>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</si>
  <si>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</si>
  <si>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</si>
  <si>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</si>
  <si>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</si>
  <si>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</si>
  <si>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</si>
  <si>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</si>
  <si>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</si>
  <si>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</si>
  <si>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</si>
  <si>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</si>
  <si>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</si>
  <si>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</si>
  <si>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</si>
  <si>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</si>
  <si>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</si>
  <si>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</si>
  <si>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</si>
  <si>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</si>
  <si>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</si>
  <si>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</si>
  <si>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</si>
  <si>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</si>
  <si>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</si>
  <si>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</si>
  <si>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</si>
  <si>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</si>
  <si>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</si>
  <si>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</si>
  <si>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</si>
  <si>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</si>
  <si>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</si>
  <si>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</si>
  <si>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</si>
  <si>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</si>
  <si>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</si>
  <si>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</si>
  <si>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</si>
  <si>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</si>
  <si>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</si>
  <si>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</si>
  <si>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</si>
  <si>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</si>
  <si>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</si>
  <si>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</si>
  <si>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</si>
  <si>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</si>
  <si>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</si>
  <si>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</si>
  <si>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</si>
  <si>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</si>
  <si>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</si>
  <si>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</si>
  <si>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</si>
  <si>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</si>
  <si>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</si>
  <si>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</si>
  <si>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</si>
  <si>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</si>
  <si>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</si>
  <si>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</si>
  <si>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</si>
  <si>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</si>
  <si>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</si>
  <si>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</si>
  <si>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</si>
  <si>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</si>
  <si>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</si>
  <si>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</si>
  <si>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</si>
  <si>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</si>
  <si>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</si>
  <si>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</si>
  <si>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</si>
  <si>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</si>
  <si>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</si>
  <si>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</si>
  <si>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</si>
  <si>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</si>
  <si>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</si>
  <si>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</si>
  <si>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</si>
  <si>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</si>
  <si>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</si>
  <si>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</si>
  <si>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</si>
  <si>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</si>
  <si>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</si>
  <si>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</si>
  <si>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</si>
  <si>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</si>
  <si>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</si>
  <si>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</si>
  <si>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</si>
  <si>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</si>
  <si>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</si>
  <si>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</si>
  <si>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</si>
  <si>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</si>
  <si>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</si>
  <si>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</si>
  <si>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</si>
  <si>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</si>
  <si>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</si>
  <si>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</si>
  <si>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</si>
  <si>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</si>
  <si>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</si>
  <si>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</si>
  <si>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</si>
  <si>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</si>
  <si>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</si>
  <si>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</si>
  <si>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</si>
  <si>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</si>
  <si>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</si>
  <si>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</si>
  <si>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</si>
  <si>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</si>
  <si>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</si>
  <si>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</si>
  <si>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</si>
  <si>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</si>
  <si>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</si>
  <si>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</si>
  <si>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</si>
  <si>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</si>
  <si>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</si>
  <si>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</si>
  <si>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</si>
  <si>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</si>
  <si>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</si>
  <si>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</si>
  <si>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</si>
  <si>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</si>
  <si>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</si>
  <si>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</si>
  <si>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</si>
  <si>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</si>
  <si>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</si>
  <si>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</si>
  <si>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</si>
  <si>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</si>
  <si>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</si>
  <si>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</si>
  <si>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</si>
  <si>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</si>
  <si>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</si>
  <si>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</si>
  <si>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</si>
  <si>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</si>
  <si>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</si>
  <si>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</si>
  <si>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</si>
  <si>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</si>
  <si>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</si>
  <si>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</si>
  <si>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</si>
  <si>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</si>
  <si>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</si>
  <si>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</si>
  <si>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</si>
  <si>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</si>
  <si>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</si>
  <si>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</si>
  <si>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</si>
  <si>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</si>
  <si>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</si>
  <si>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</si>
  <si>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</si>
  <si>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</si>
  <si>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</si>
  <si>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</si>
  <si>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</si>
  <si>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</si>
  <si>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</si>
  <si>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</si>
  <si>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</si>
  <si>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</si>
  <si>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</si>
  <si>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</si>
  <si>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</si>
  <si>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</si>
  <si>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</si>
  <si>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</si>
  <si>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</si>
  <si>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</si>
  <si>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</si>
  <si>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</si>
  <si>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</si>
  <si>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</si>
  <si>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</si>
  <si>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</si>
  <si>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</si>
  <si>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</si>
  <si>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</si>
  <si>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</si>
  <si>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</si>
  <si>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</si>
  <si>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</si>
  <si>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</si>
  <si>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</si>
  <si>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</si>
  <si>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</si>
  <si>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</si>
  <si>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</si>
  <si>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</si>
  <si>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</si>
  <si>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</si>
  <si>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</si>
  <si>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</si>
  <si>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</si>
  <si>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</si>
  <si>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</si>
  <si>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</si>
  <si>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</si>
  <si>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</si>
  <si>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</si>
  <si>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</si>
  <si>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</si>
  <si>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</si>
  <si>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</si>
  <si>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</si>
  <si>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</si>
  <si>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</si>
  <si>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</si>
  <si>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</si>
  <si>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</si>
  <si>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</si>
  <si>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</si>
  <si>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</si>
  <si>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</si>
  <si>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</si>
  <si>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</si>
  <si>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</si>
  <si>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</si>
  <si>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</si>
  <si>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</si>
  <si>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</si>
  <si>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</si>
  <si>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</si>
  <si>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</si>
  <si>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</si>
  <si>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</si>
  <si>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</si>
  <si>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</si>
  <si>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</si>
  <si>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</si>
  <si>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</si>
  <si>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</si>
  <si>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</si>
  <si>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</si>
  <si>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</si>
  <si>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</si>
  <si>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</si>
  <si>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</si>
  <si>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</si>
  <si>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</si>
  <si>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</si>
  <si>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</si>
  <si>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</si>
  <si>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</si>
  <si>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</si>
  <si>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</si>
  <si>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</si>
  <si>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</si>
  <si>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</si>
  <si>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</si>
  <si>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</si>
  <si>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</si>
  <si>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</si>
  <si>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</si>
  <si>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</si>
  <si>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</si>
  <si>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</si>
  <si>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</si>
  <si>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</si>
  <si>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</si>
  <si>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</si>
  <si>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</si>
  <si>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</si>
  <si>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</si>
  <si>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</si>
  <si>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</si>
  <si>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</si>
  <si>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</si>
  <si>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</si>
  <si>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</si>
  <si>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</si>
  <si>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</si>
  <si>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</si>
  <si>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</si>
  <si>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</si>
  <si>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</si>
  <si>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</si>
  <si>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</si>
  <si>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</si>
  <si>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</si>
  <si>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</si>
  <si>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</si>
  <si>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</si>
  <si>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</si>
  <si>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</si>
  <si>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</si>
  <si>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</si>
  <si>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</si>
  <si>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</si>
  <si>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</si>
  <si>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</si>
  <si>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</si>
  <si>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</si>
  <si>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</si>
  <si>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</si>
  <si>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</si>
  <si>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</si>
  <si>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</si>
  <si>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</si>
  <si>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</si>
  <si>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</si>
  <si>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</si>
  <si>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</si>
  <si>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</si>
  <si>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</si>
  <si>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</si>
  <si>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</si>
  <si>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</si>
  <si>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</si>
  <si>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</si>
  <si>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</si>
  <si>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</si>
  <si>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</si>
  <si>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</si>
  <si>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</si>
  <si>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</si>
  <si>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</si>
  <si>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</si>
  <si>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</si>
  <si>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</si>
  <si>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</si>
  <si>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</si>
  <si>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</si>
  <si>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</si>
  <si>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</si>
  <si>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</si>
  <si>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</si>
  <si>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</si>
  <si>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</si>
  <si>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</si>
  <si>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</si>
  <si>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</si>
  <si>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</si>
  <si>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</si>
  <si>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</si>
  <si>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</si>
  <si>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</si>
  <si>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</si>
  <si>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</si>
  <si>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</si>
  <si>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</si>
  <si>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</si>
  <si>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</si>
  <si>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</si>
  <si>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</si>
  <si>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</si>
  <si>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</si>
  <si>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</si>
  <si>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</si>
  <si>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</si>
  <si>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</si>
  <si>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</si>
  <si>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</si>
  <si>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</si>
  <si>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</si>
  <si>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</si>
  <si>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</si>
  <si>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</si>
  <si>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</si>
  <si>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</si>
  <si>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</si>
  <si>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</si>
  <si>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</si>
  <si>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</si>
  <si>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</si>
  <si>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</si>
  <si>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</si>
  <si>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</si>
  <si>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</si>
  <si>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</si>
  <si>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</si>
  <si>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</si>
  <si>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</si>
  <si>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</si>
  <si>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</si>
  <si>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</si>
  <si>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</si>
  <si>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</si>
  <si>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</si>
  <si>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</si>
  <si>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</si>
  <si>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</si>
  <si>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</si>
  <si>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</si>
  <si>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</si>
  <si>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</si>
  <si>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</si>
  <si>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</si>
  <si>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</si>
  <si>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</si>
  <si>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</si>
  <si>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</si>
  <si>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</si>
  <si>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</si>
  <si>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</si>
  <si>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</si>
  <si>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</si>
  <si>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</si>
  <si>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</si>
  <si>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</si>
  <si>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</si>
  <si>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</si>
  <si>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</si>
  <si>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</si>
  <si>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</si>
  <si>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</si>
  <si>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</si>
  <si>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</si>
  <si>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</si>
  <si>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</si>
  <si>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</si>
  <si>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</si>
  <si>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</si>
  <si>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</si>
  <si>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</si>
  <si>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</si>
  <si>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</si>
  <si>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</si>
  <si>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</si>
  <si>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</si>
  <si>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</si>
  <si>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</si>
  <si>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</si>
  <si>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</si>
  <si>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</si>
  <si>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</si>
  <si>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</si>
  <si>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</si>
  <si>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</si>
  <si>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</si>
  <si>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</si>
  <si>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</si>
  <si>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</si>
  <si>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</si>
  <si>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</si>
  <si>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</si>
  <si>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</si>
  <si>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</si>
  <si>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</si>
  <si>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</si>
  <si>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</si>
  <si>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</si>
  <si>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</si>
  <si>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</si>
  <si>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</si>
  <si>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</si>
  <si>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</si>
  <si>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</si>
  <si>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</si>
  <si>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</si>
  <si>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</si>
  <si>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</si>
  <si>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</si>
  <si>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</si>
  <si>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</si>
  <si>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</si>
  <si>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</si>
  <si>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</si>
  <si>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</si>
  <si>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</si>
  <si>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</si>
  <si>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</si>
  <si>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</si>
  <si>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</si>
  <si>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</si>
  <si>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</si>
  <si>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</si>
  <si>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</si>
  <si>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</si>
  <si>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</si>
  <si>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</si>
  <si>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</si>
  <si>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</si>
  <si>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</si>
  <si>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</si>
  <si>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</si>
  <si>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</si>
  <si>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</si>
  <si>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</si>
  <si>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</si>
  <si>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</si>
  <si>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</si>
  <si>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</si>
  <si>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</si>
  <si>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</si>
  <si>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</si>
  <si>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</si>
  <si>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</si>
  <si>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</si>
  <si>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</si>
  <si>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</si>
  <si>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</si>
  <si>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</si>
  <si>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</si>
  <si>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</si>
  <si>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</si>
  <si>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</si>
  <si>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</si>
  <si>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</si>
  <si>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</si>
  <si>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</si>
  <si>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</si>
  <si>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</si>
  <si>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</si>
  <si>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</si>
  <si>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</si>
  <si>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</si>
  <si>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</si>
  <si>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</si>
  <si>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</si>
  <si>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</si>
  <si>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</si>
  <si>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</si>
  <si>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</si>
  <si>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</si>
  <si>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</si>
  <si>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</si>
  <si>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</si>
  <si>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</si>
  <si>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</si>
  <si>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</si>
  <si>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</si>
  <si>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</si>
  <si>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</si>
  <si>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</si>
  <si>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</si>
  <si>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</si>
  <si>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</si>
  <si>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</si>
  <si>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</si>
  <si>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</si>
  <si>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</si>
  <si>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</si>
  <si>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</si>
  <si>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</si>
  <si>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</si>
  <si>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</si>
  <si>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</si>
  <si>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</si>
  <si>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</si>
  <si>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</si>
  <si>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</si>
  <si>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</si>
  <si>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</si>
  <si>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</si>
  <si>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</si>
  <si>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</si>
  <si>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</si>
  <si>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</si>
  <si>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</si>
  <si>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</si>
  <si>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</si>
  <si>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</si>
  <si>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</si>
  <si>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</si>
  <si>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</si>
  <si>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</si>
  <si>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</si>
  <si>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</si>
  <si>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</si>
  <si>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</si>
  <si>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</si>
  <si>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</si>
  <si>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</si>
  <si>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</si>
  <si>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</si>
  <si>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</si>
  <si>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</si>
  <si>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</si>
  <si>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</si>
  <si>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</si>
  <si>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</si>
  <si>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</si>
  <si>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</si>
  <si>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</si>
  <si>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</si>
  <si>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</si>
  <si>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</si>
  <si>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</si>
  <si>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</si>
  <si>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</si>
  <si>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</si>
  <si>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</si>
  <si>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</si>
  <si>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</si>
  <si>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</si>
  <si>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</si>
  <si>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</si>
  <si>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</si>
  <si>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</si>
  <si>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</si>
  <si>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</si>
  <si>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</si>
  <si>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</si>
  <si>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</si>
  <si>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</si>
  <si>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</si>
  <si>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</si>
  <si>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</si>
  <si>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</si>
  <si>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</si>
  <si>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</si>
  <si>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</si>
  <si>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</si>
  <si>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</si>
  <si>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</si>
  <si>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</si>
  <si>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</si>
  <si>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</si>
  <si>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</si>
  <si>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</si>
  <si>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</si>
  <si>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</si>
  <si>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</si>
  <si>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</si>
  <si>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</si>
  <si>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</si>
  <si>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</si>
  <si>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</si>
  <si>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</si>
  <si>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</si>
  <si>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</si>
  <si>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</si>
  <si>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</si>
  <si>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</si>
  <si>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</si>
  <si>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</si>
  <si>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</si>
  <si>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</si>
  <si>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</si>
  <si>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</si>
  <si>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</si>
  <si>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</si>
  <si>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</si>
  <si>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</si>
  <si>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</si>
  <si>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</si>
  <si>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</si>
  <si>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</si>
  <si>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</si>
  <si>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</si>
  <si>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</si>
  <si>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</si>
  <si>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</si>
  <si>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</si>
  <si>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</si>
  <si>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</si>
  <si>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</si>
  <si>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</si>
  <si>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</si>
  <si>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</si>
  <si>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</si>
  <si>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</si>
  <si>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</si>
  <si>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</si>
  <si>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</si>
  <si>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</si>
  <si>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</si>
  <si>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</si>
  <si>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</si>
  <si>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</si>
  <si>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</si>
  <si>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</si>
  <si>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</si>
  <si>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</si>
  <si>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</si>
  <si>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</si>
  <si>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</si>
  <si>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</si>
  <si>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</si>
  <si>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</si>
  <si>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</si>
  <si>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</si>
  <si>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</si>
  <si>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</si>
  <si>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</si>
  <si>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</si>
  <si>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</si>
  <si>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</si>
  <si>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</si>
  <si>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</si>
  <si>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</si>
  <si>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</si>
  <si>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</si>
  <si>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</si>
  <si>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</si>
  <si>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</si>
  <si>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</si>
  <si>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</si>
  <si>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</si>
  <si>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</si>
  <si>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</si>
  <si>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</si>
  <si>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</si>
  <si>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</si>
  <si>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</si>
  <si>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</si>
  <si>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</si>
  <si>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</si>
  <si>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</si>
  <si>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</si>
  <si>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</si>
  <si>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</si>
  <si>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</si>
  <si>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</si>
  <si>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</si>
  <si>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</si>
  <si>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</si>
  <si>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</si>
  <si>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</si>
  <si>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</si>
  <si>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</si>
  <si>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</si>
  <si>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</si>
  <si>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</si>
  <si>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</si>
  <si>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</si>
  <si>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</si>
  <si>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</si>
  <si>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</si>
  <si>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</si>
  <si>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</si>
  <si>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</si>
  <si>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</si>
  <si>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</si>
  <si>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</si>
  <si>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</si>
  <si>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</si>
  <si>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</si>
  <si>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</si>
  <si>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</si>
  <si>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</si>
  <si>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</si>
  <si>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</si>
  <si>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</si>
  <si>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</si>
  <si>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</si>
  <si>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</si>
  <si>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</si>
  <si>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</si>
  <si>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</si>
  <si>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</si>
  <si>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</si>
  <si>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</si>
  <si>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</si>
  <si>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</si>
  <si>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</si>
  <si>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</si>
  <si>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</si>
  <si>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</si>
  <si>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</si>
  <si>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</si>
  <si>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</si>
  <si>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</si>
  <si>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</si>
  <si>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</si>
  <si>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</si>
  <si>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</si>
  <si>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</si>
  <si>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</si>
  <si>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</si>
  <si>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</si>
  <si>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</si>
  <si>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</si>
  <si>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</si>
  <si>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</si>
  <si>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</si>
  <si>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</si>
  <si>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</si>
  <si>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</si>
  <si>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</si>
  <si>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</si>
  <si>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</si>
  <si>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</si>
  <si>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</si>
  <si>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</si>
  <si>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</si>
  <si>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</si>
  <si>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</si>
  <si>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</si>
  <si>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</si>
  <si>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</si>
  <si>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</si>
  <si>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</si>
  <si>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</si>
  <si>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</si>
  <si>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</si>
  <si>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</si>
  <si>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</si>
  <si>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</si>
  <si>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</si>
  <si>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</si>
  <si>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</si>
  <si>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</si>
  <si>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</si>
  <si>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</si>
  <si>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</si>
  <si>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</si>
  <si>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</si>
  <si>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</si>
  <si>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</si>
  <si>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</si>
  <si>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</si>
  <si>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</si>
  <si>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</si>
  <si>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</si>
  <si>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</si>
  <si>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</si>
  <si>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</si>
  <si>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</si>
  <si>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</si>
  <si>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</si>
  <si>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</si>
  <si>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</si>
  <si>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</si>
  <si>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</si>
  <si>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</si>
  <si>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</si>
  <si>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</si>
  <si>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</si>
  <si>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</si>
  <si>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</si>
  <si>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</si>
  <si>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</si>
  <si>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</si>
  <si>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</si>
  <si>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</si>
  <si>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</si>
  <si>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</si>
  <si>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</si>
  <si>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</si>
  <si>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</si>
  <si>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</si>
  <si>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</si>
  <si>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</si>
  <si>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</si>
  <si>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</si>
  <si>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</si>
  <si>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</si>
  <si>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</si>
  <si>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</si>
  <si>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</si>
  <si>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</si>
  <si>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</si>
  <si>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</si>
  <si>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</si>
  <si>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</si>
  <si>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</si>
  <si>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</si>
  <si>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</si>
  <si>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</si>
  <si>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</si>
  <si>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</si>
  <si>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</si>
  <si>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</si>
  <si>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</si>
  <si>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</si>
  <si>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</si>
  <si>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</si>
  <si>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</si>
  <si>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</si>
  <si>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</si>
  <si>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</si>
  <si>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</si>
  <si>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</si>
  <si>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</si>
  <si>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</si>
  <si>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</si>
  <si>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</si>
  <si>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</si>
  <si>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</si>
  <si>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</si>
  <si>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</si>
  <si>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</si>
  <si>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</si>
  <si>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</si>
  <si>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</si>
  <si>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</si>
  <si>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</si>
  <si>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</si>
  <si>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</si>
  <si>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</si>
  <si>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</si>
  <si>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</si>
  <si>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</si>
  <si>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</si>
  <si>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</si>
  <si>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</si>
  <si>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</si>
  <si>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</si>
  <si>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</si>
  <si>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</si>
  <si>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</si>
  <si>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</si>
  <si>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</si>
  <si>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</si>
  <si>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</si>
  <si>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</si>
  <si>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</si>
  <si>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</si>
  <si>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</si>
  <si>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</si>
  <si>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</si>
  <si>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</si>
  <si>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</si>
  <si>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</si>
  <si>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</si>
  <si>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</si>
  <si>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</si>
  <si>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</si>
  <si>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</si>
  <si>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</si>
  <si>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</si>
  <si>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</si>
  <si>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</si>
  <si>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</si>
  <si>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</si>
  <si>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</si>
  <si>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</si>
  <si>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</si>
  <si>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</si>
  <si>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</si>
  <si>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</si>
  <si>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</si>
  <si>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</si>
  <si>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</si>
  <si>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</si>
  <si>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</si>
  <si>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</si>
  <si>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</si>
  <si>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</si>
  <si>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</si>
  <si>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</si>
  <si>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</si>
  <si>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</si>
  <si>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</si>
  <si>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</si>
  <si>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</si>
  <si>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</si>
  <si>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</si>
  <si>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</si>
  <si>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</si>
  <si>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</si>
  <si>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</si>
  <si>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</si>
  <si>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</si>
  <si>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</si>
  <si>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</si>
  <si>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</si>
  <si>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</si>
  <si>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</si>
  <si>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</si>
  <si>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</si>
  <si>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</si>
  <si>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</si>
  <si>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</si>
  <si>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</si>
  <si>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</si>
  <si>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</si>
  <si>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</si>
  <si>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</si>
  <si>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</si>
  <si>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</si>
  <si>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</si>
  <si>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</si>
  <si>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</si>
  <si>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</si>
  <si>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</si>
  <si>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</si>
  <si>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</si>
  <si>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</si>
  <si>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</si>
  <si>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</si>
  <si>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</si>
  <si>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</si>
  <si>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</si>
  <si>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</si>
  <si>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</si>
  <si>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</si>
  <si>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</si>
  <si>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</si>
  <si>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</si>
  <si>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</si>
  <si>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</si>
  <si>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</si>
  <si>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</si>
  <si>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</si>
  <si>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</si>
  <si>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</si>
  <si>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</si>
  <si>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</si>
  <si>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</si>
  <si>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</si>
  <si>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</si>
  <si>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</si>
  <si>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</si>
  <si>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</si>
  <si>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</si>
  <si>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</si>
  <si>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</si>
  <si>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</si>
  <si>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</si>
  <si>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</si>
  <si>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</si>
  <si>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</si>
  <si>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</si>
  <si>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</si>
  <si>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</si>
  <si>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</si>
  <si>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</si>
  <si>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</si>
  <si>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</si>
  <si>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</si>
  <si>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</si>
  <si>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</si>
  <si>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</si>
  <si>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</si>
  <si>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</si>
  <si>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</si>
  <si>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</si>
  <si>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</si>
  <si>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</si>
  <si>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</si>
  <si>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</si>
  <si>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</si>
  <si>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</si>
  <si>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</si>
  <si>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</si>
  <si>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</si>
  <si>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</si>
  <si>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</si>
  <si>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</si>
  <si>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</si>
  <si>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</si>
  <si>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</si>
  <si>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</si>
  <si>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</si>
  <si>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</si>
  <si>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</si>
  <si>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</si>
  <si>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</si>
  <si>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</si>
  <si>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</si>
  <si>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</si>
  <si>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</si>
  <si>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</si>
  <si>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</si>
  <si>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</si>
  <si>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</si>
  <si>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</si>
  <si>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</si>
  <si>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</si>
  <si>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</si>
  <si>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</si>
  <si>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</si>
  <si>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</si>
  <si>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</si>
  <si>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</si>
  <si>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</si>
  <si>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</si>
  <si>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</si>
  <si>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</si>
  <si>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</si>
  <si>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</si>
  <si>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</si>
  <si>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</si>
  <si>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</si>
  <si>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</si>
  <si>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</si>
  <si>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</si>
  <si>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</si>
  <si>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</si>
  <si>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</si>
  <si>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</si>
  <si>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</si>
  <si>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</si>
  <si>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</si>
  <si>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</si>
  <si>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</si>
  <si>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</si>
  <si>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</si>
  <si>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</si>
  <si>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</si>
  <si>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</si>
  <si>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</si>
  <si>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</si>
  <si>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</si>
  <si>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</si>
  <si>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</si>
  <si>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</si>
  <si>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</si>
  <si>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</si>
  <si>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</si>
  <si>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</si>
  <si>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</si>
  <si>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</si>
  <si>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</si>
  <si>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</si>
  <si>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</si>
  <si>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</si>
  <si>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</si>
  <si>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</si>
  <si>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</si>
  <si>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</si>
  <si>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</si>
  <si>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</si>
  <si>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</si>
  <si>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</si>
  <si>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</si>
  <si>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</si>
  <si>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</si>
  <si>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</si>
  <si>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</si>
  <si>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</si>
  <si>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</si>
  <si>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</si>
  <si>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</si>
  <si>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</si>
  <si>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</si>
  <si>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</si>
  <si>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</si>
  <si>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</si>
  <si>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</si>
  <si>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</si>
  <si>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</si>
  <si>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</si>
  <si>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</si>
  <si>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</si>
  <si>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</si>
  <si>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</si>
  <si>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</si>
  <si>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</si>
  <si>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</si>
  <si>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</si>
  <si>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</si>
  <si>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</si>
  <si>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</si>
  <si>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</si>
  <si>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</si>
  <si>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</si>
  <si>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</si>
  <si>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</si>
  <si>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</si>
  <si>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</si>
  <si>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</si>
  <si>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</si>
  <si>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</si>
  <si>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</si>
  <si>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</si>
  <si>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</si>
  <si>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</si>
  <si>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</si>
  <si>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</si>
  <si>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</si>
  <si>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</si>
  <si>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</si>
  <si>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</si>
  <si>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</si>
  <si>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</si>
  <si>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</si>
  <si>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</si>
  <si>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</si>
  <si>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</si>
  <si>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</si>
  <si>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</si>
  <si>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</si>
  <si>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</si>
  <si>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</si>
  <si>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</si>
  <si>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</si>
  <si>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</si>
  <si>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</si>
  <si>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</si>
  <si>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</si>
  <si>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</si>
  <si>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</si>
  <si>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</si>
  <si>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</si>
  <si>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</si>
  <si>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</si>
  <si>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</si>
  <si>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</si>
  <si>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</si>
  <si>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</si>
  <si>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</si>
  <si>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</si>
  <si>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</si>
  <si>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</si>
  <si>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</si>
  <si>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</si>
  <si>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</si>
  <si>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</si>
  <si>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</si>
  <si>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</si>
  <si>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</si>
  <si>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</si>
  <si>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</si>
  <si>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</si>
  <si>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</si>
  <si>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</si>
  <si>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</si>
  <si>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</si>
  <si>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</si>
  <si>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</si>
  <si>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</si>
  <si>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</si>
  <si>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</si>
  <si>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</si>
  <si>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</si>
  <si>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</si>
  <si>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</si>
  <si>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</si>
  <si>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</si>
  <si>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</si>
  <si>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</si>
  <si>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</si>
  <si>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</si>
  <si>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</si>
  <si>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</si>
  <si>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</si>
  <si>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</si>
  <si>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</si>
  <si>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</si>
  <si>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</si>
  <si>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</si>
  <si>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</si>
  <si>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</si>
  <si>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</si>
  <si>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</si>
  <si>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</si>
  <si>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</si>
  <si>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</si>
  <si>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</si>
  <si>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</si>
  <si>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</si>
  <si>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</si>
  <si>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</si>
  <si>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</si>
  <si>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</si>
  <si>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</si>
  <si>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</si>
  <si>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</si>
  <si>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</si>
  <si>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</si>
  <si>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</si>
  <si>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</si>
  <si>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</si>
  <si>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</si>
  <si>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</si>
  <si>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</si>
  <si>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</si>
  <si>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</si>
  <si>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</si>
  <si>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</si>
  <si>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</si>
  <si>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</si>
  <si>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</si>
  <si>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</si>
  <si>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</si>
  <si>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</si>
  <si>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</si>
  <si>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</si>
  <si>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</si>
  <si>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</si>
  <si>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</si>
  <si>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</si>
  <si>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</si>
  <si>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</si>
  <si>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</si>
  <si>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</si>
  <si>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</si>
  <si>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</si>
  <si>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</si>
  <si>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</si>
  <si>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</si>
  <si>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</si>
  <si>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</si>
  <si>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</si>
  <si>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</si>
  <si>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</si>
  <si>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</si>
  <si>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</si>
  <si>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</si>
  <si>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</si>
  <si>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</si>
  <si>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</si>
  <si>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</si>
  <si>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</si>
  <si>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</si>
  <si>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</si>
  <si>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</si>
  <si>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</si>
  <si>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</si>
  <si>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</si>
  <si>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</si>
  <si>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</si>
  <si>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</si>
  <si>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</si>
  <si>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</si>
  <si>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</si>
  <si>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</si>
  <si>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</si>
  <si>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</si>
  <si>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</si>
  <si>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</si>
  <si>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</si>
  <si>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</si>
  <si>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</si>
  <si>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</si>
  <si>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</si>
  <si>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</si>
  <si>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</si>
  <si>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</si>
  <si>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</si>
  <si>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</si>
  <si>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</si>
  <si>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</si>
  <si>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</si>
  <si>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</si>
  <si>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</si>
  <si>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</si>
  <si>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</si>
  <si>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</si>
  <si>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</si>
  <si>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</si>
  <si>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</si>
  <si>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</si>
  <si>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</si>
  <si>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</si>
  <si>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</si>
  <si>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</si>
  <si>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</si>
  <si>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</si>
  <si>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</si>
  <si>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</si>
  <si>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</si>
  <si>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</si>
  <si>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</si>
  <si>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</si>
  <si>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</si>
  <si>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</si>
  <si>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</si>
  <si>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</si>
  <si>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</si>
  <si>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</si>
  <si>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</si>
  <si>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</si>
  <si>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</si>
  <si>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</si>
  <si>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</si>
  <si>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</si>
  <si>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</si>
  <si>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</si>
  <si>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</si>
  <si>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</si>
  <si>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</si>
  <si>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</si>
  <si>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</si>
  <si>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</si>
  <si>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</si>
  <si>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</si>
  <si>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</si>
  <si>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</si>
  <si>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</si>
  <si>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</si>
  <si>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</si>
  <si>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</si>
  <si>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</si>
  <si>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</si>
  <si>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</si>
  <si>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</si>
  <si>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</si>
  <si>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</si>
  <si>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</si>
  <si>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</si>
  <si>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</si>
  <si>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</si>
  <si>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</si>
  <si>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</si>
  <si>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</si>
  <si>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</si>
  <si>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</si>
  <si>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</si>
  <si>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</si>
  <si>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</si>
  <si>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</si>
  <si>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</si>
  <si>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</si>
  <si>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</si>
  <si>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</si>
  <si>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</si>
  <si>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</si>
  <si>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</si>
  <si>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</si>
  <si>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</si>
  <si>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</si>
  <si>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</si>
  <si>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</si>
  <si>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</si>
  <si>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</si>
  <si>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</si>
  <si>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</si>
  <si>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</si>
  <si>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</si>
  <si>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</si>
  <si>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</si>
  <si>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</si>
  <si>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</si>
  <si>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</si>
  <si>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</si>
  <si>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</si>
  <si>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</si>
  <si>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</si>
  <si>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</si>
  <si>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</si>
  <si>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</si>
  <si>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</si>
  <si>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</si>
  <si>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</si>
  <si>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</si>
  <si>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</si>
  <si>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</si>
  <si>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</si>
  <si>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</si>
  <si>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</si>
  <si>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</si>
  <si>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</si>
  <si>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</si>
  <si>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</si>
  <si>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</si>
  <si>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</si>
  <si>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</si>
  <si>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</si>
  <si>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</si>
  <si>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</si>
  <si>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</si>
  <si>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</si>
  <si>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</si>
  <si>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</si>
  <si>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</si>
  <si>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</si>
  <si>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</si>
  <si>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</si>
  <si>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</si>
  <si>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</si>
  <si>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</si>
  <si>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</si>
  <si>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</si>
  <si>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</si>
  <si>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</si>
  <si>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</si>
  <si>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</si>
  <si>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</si>
  <si>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</si>
  <si>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</si>
  <si>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</si>
  <si>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</si>
  <si>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</si>
  <si>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</si>
  <si>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</si>
  <si>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</si>
  <si>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</si>
  <si>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</si>
  <si>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</si>
  <si>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</si>
  <si>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</si>
  <si>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</si>
  <si>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</si>
  <si>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</si>
  <si>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</si>
  <si>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</si>
  <si>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</si>
  <si>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</si>
  <si>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</si>
  <si>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</si>
  <si>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</si>
  <si>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</si>
  <si>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</si>
  <si>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</si>
  <si>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</si>
  <si>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</si>
  <si>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</si>
  <si>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</si>
  <si>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</si>
  <si>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</si>
  <si>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</si>
  <si>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</si>
  <si>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</si>
  <si>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</si>
  <si>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</si>
  <si>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</si>
  <si>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</si>
  <si>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</si>
  <si>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</si>
  <si>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</si>
  <si>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</si>
  <si>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</si>
  <si>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</si>
  <si>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</si>
  <si>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</si>
  <si>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</si>
  <si>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</si>
  <si>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</si>
  <si>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</si>
  <si>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</si>
  <si>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</si>
  <si>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</si>
  <si>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</si>
  <si>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</si>
  <si>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</si>
  <si>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</si>
  <si>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</si>
  <si>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</si>
  <si>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</si>
  <si>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</si>
  <si>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</si>
  <si>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</si>
  <si>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</si>
  <si>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</si>
  <si>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</si>
  <si>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</si>
  <si>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</si>
  <si>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</si>
  <si>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</si>
  <si>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</si>
  <si>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</si>
  <si>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</si>
  <si>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</si>
  <si>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</si>
  <si>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</si>
  <si>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</si>
  <si>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</si>
  <si>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</si>
  <si>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</si>
  <si>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</si>
  <si>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</si>
  <si>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</si>
  <si>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</si>
  <si>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</si>
  <si>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</si>
  <si>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</si>
  <si>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</si>
  <si>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</si>
  <si>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</si>
  <si>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</si>
  <si>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</si>
  <si>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</si>
  <si>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</si>
  <si>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</si>
  <si>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</si>
  <si>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</si>
  <si>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</si>
  <si>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</si>
  <si>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</si>
  <si>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</si>
  <si>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</si>
  <si>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</si>
  <si>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</si>
  <si>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</si>
  <si>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</si>
  <si>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</si>
  <si>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</si>
  <si>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</si>
  <si>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</si>
  <si>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</si>
  <si>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</si>
  <si>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</si>
  <si>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</si>
  <si>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</si>
  <si>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</si>
  <si>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</si>
  <si>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</si>
  <si>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</si>
  <si>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</si>
  <si>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</si>
  <si>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</si>
  <si>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</si>
  <si>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</si>
  <si>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</si>
  <si>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</si>
  <si>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</si>
  <si>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</si>
  <si>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</si>
  <si>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</si>
  <si>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</si>
  <si>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</si>
  <si>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</si>
  <si>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</si>
  <si>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</si>
  <si>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</si>
  <si>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</si>
  <si>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</si>
  <si>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</si>
  <si>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</si>
  <si>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</si>
  <si>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</si>
  <si>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</si>
  <si>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</si>
  <si>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</si>
  <si>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</si>
  <si>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</si>
  <si>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</si>
  <si>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</si>
  <si>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</si>
  <si>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</si>
  <si>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</si>
  <si>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</si>
  <si>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</si>
  <si>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</si>
  <si>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</si>
  <si>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</si>
  <si>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</si>
  <si>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</si>
  <si>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</si>
  <si>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</si>
  <si>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</si>
  <si>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</si>
  <si>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</si>
  <si>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</si>
  <si>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</si>
  <si>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</si>
  <si>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</si>
  <si>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</si>
  <si>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</si>
  <si>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</si>
  <si>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</si>
  <si>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</si>
  <si>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</si>
  <si>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</si>
  <si>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</si>
  <si>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</si>
  <si>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</si>
  <si>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</si>
  <si>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</si>
  <si>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</si>
  <si>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</si>
  <si>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</si>
  <si>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</si>
  <si>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</si>
  <si>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</si>
  <si>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</si>
  <si>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</si>
  <si>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</si>
  <si>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</si>
  <si>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</si>
  <si>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</si>
  <si>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</si>
  <si>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</si>
  <si>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</si>
  <si>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</si>
  <si>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</si>
  <si>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</si>
  <si>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</si>
  <si>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</si>
  <si>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</si>
  <si>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</si>
  <si>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</si>
  <si>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</si>
  <si>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</si>
  <si>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</si>
  <si>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</si>
  <si>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</si>
  <si>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</si>
  <si>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</si>
  <si>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</si>
  <si>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</si>
  <si>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</si>
  <si>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</si>
  <si>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</si>
  <si>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</si>
  <si>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</si>
  <si>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</si>
  <si>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</si>
  <si>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</si>
  <si>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</si>
  <si>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</si>
  <si>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</si>
  <si>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</si>
  <si>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</si>
  <si>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</si>
  <si>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</si>
  <si>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</si>
  <si>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</si>
  <si>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</si>
  <si>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</si>
  <si>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</si>
  <si>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</si>
  <si>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</si>
  <si>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</si>
  <si>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</si>
  <si>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</si>
  <si>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</si>
  <si>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</si>
  <si>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</si>
  <si>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</si>
  <si>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</si>
  <si>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</si>
  <si>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</si>
  <si>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</si>
  <si>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</si>
  <si>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</si>
  <si>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</si>
  <si>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</si>
  <si>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</si>
  <si>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</si>
  <si>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</si>
  <si>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</si>
  <si>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</si>
  <si>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</si>
  <si>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</si>
  <si>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</si>
  <si>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</si>
  <si>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</si>
  <si>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</si>
  <si>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</si>
  <si>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</si>
  <si>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</si>
  <si>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</si>
  <si>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</si>
  <si>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</si>
  <si>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</si>
  <si>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</si>
  <si>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</si>
  <si>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</si>
  <si>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</si>
  <si>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</si>
  <si>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</si>
  <si>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</si>
  <si>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</si>
  <si>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</si>
  <si>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</si>
  <si>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</si>
  <si>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</si>
  <si>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</si>
  <si>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</si>
  <si>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</si>
  <si>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</si>
  <si>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</si>
  <si>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</si>
  <si>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</si>
  <si>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</si>
  <si>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</si>
  <si>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</si>
  <si>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</si>
  <si>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</si>
  <si>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</si>
  <si>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</si>
  <si>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</si>
  <si>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</si>
  <si>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</si>
  <si>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</si>
  <si>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</si>
  <si>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</si>
  <si>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</si>
  <si>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</si>
  <si>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</si>
  <si>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</si>
  <si>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</si>
  <si>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</si>
  <si>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</si>
  <si>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</si>
  <si>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</si>
  <si>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</si>
  <si>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</si>
  <si>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</si>
  <si>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</si>
  <si>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</si>
  <si>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</si>
  <si>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</si>
  <si>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</si>
  <si>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</si>
  <si>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</si>
  <si>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</si>
  <si>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</si>
  <si>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</si>
  <si>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</si>
  <si>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</si>
  <si>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</si>
  <si>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</si>
  <si>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</si>
  <si>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</si>
  <si>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</si>
  <si>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</si>
  <si>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</si>
  <si>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</si>
  <si>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</si>
  <si>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</si>
  <si>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</si>
  <si>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</si>
  <si>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</si>
  <si>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</si>
  <si>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</si>
  <si>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</si>
  <si>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</si>
  <si>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</si>
  <si>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</si>
  <si>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</si>
  <si>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</si>
  <si>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</si>
  <si>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</si>
  <si>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</si>
  <si>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</si>
  <si>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</si>
  <si>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</si>
  <si>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</si>
  <si>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</si>
  <si>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</si>
  <si>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</si>
  <si>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</si>
  <si>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</si>
  <si>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</si>
  <si>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</si>
  <si>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</si>
  <si>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</si>
  <si>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</si>
  <si>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</si>
  <si>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</si>
  <si>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</si>
  <si>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</si>
  <si>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</si>
  <si>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</si>
  <si>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</si>
  <si>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</si>
  <si>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</si>
  <si>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</si>
  <si>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</si>
  <si>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</si>
  <si>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</si>
  <si>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</si>
  <si>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</si>
  <si>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</si>
  <si>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</si>
  <si>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</si>
  <si>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</si>
  <si>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</si>
  <si>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</si>
  <si>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</si>
  <si>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</si>
  <si>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</si>
  <si>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</si>
  <si>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</si>
  <si>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</si>
  <si>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</si>
  <si>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</si>
  <si>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</si>
  <si>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</si>
  <si>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</si>
  <si>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</si>
  <si>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</si>
  <si>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</si>
  <si>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</si>
  <si>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</si>
  <si>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</si>
  <si>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</si>
  <si>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</si>
  <si>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</si>
  <si>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</si>
  <si>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</si>
  <si>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</si>
  <si>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</si>
  <si>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</si>
  <si>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</si>
  <si>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</si>
  <si>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</si>
  <si>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</si>
  <si>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</si>
  <si>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</si>
  <si>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</si>
  <si>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</si>
  <si>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</si>
  <si>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</si>
  <si>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</si>
  <si>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</si>
  <si>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</si>
  <si>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</si>
  <si>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</si>
  <si>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</si>
  <si>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</si>
  <si>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</si>
  <si>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</si>
  <si>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</si>
  <si>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</si>
  <si>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</si>
  <si>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</si>
  <si>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</si>
  <si>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</si>
  <si>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</si>
  <si>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</si>
  <si>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</si>
  <si>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</si>
  <si>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</si>
  <si>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</si>
  <si>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</si>
  <si>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</si>
  <si>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</si>
  <si>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</si>
  <si>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</si>
  <si>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</si>
  <si>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</si>
  <si>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</si>
  <si>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</si>
  <si>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</si>
  <si>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</si>
  <si>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</si>
  <si>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</si>
  <si>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</si>
  <si>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</si>
  <si>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</si>
  <si>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</si>
  <si>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</si>
  <si>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</si>
  <si>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</si>
  <si>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</si>
  <si>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</si>
  <si>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</si>
  <si>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</si>
  <si>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</si>
  <si>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</si>
  <si>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</si>
  <si>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</si>
  <si>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</si>
  <si>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</si>
  <si>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</si>
  <si>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</si>
  <si>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</si>
  <si>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</si>
  <si>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</si>
  <si>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</si>
  <si>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</si>
  <si>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</si>
  <si>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</si>
  <si>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</si>
  <si>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</si>
  <si>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</si>
  <si>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</si>
  <si>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</si>
  <si>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</si>
  <si>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</si>
  <si>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</si>
  <si>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</si>
  <si>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</si>
  <si>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</si>
  <si>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</si>
  <si>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</si>
  <si>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</si>
  <si>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</si>
  <si>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</si>
  <si>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</si>
  <si>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</si>
  <si>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</si>
  <si>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</si>
  <si>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</si>
  <si>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</si>
  <si>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</si>
  <si>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</si>
  <si>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</si>
  <si>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</si>
  <si>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</si>
  <si>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</si>
  <si>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</si>
  <si>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</si>
  <si>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</si>
  <si>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</si>
  <si>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</si>
  <si>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</si>
  <si>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</si>
  <si>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</si>
  <si>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</si>
  <si>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</si>
  <si>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</si>
  <si>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</si>
  <si>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</si>
  <si>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</si>
  <si>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</si>
  <si>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</si>
  <si>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</si>
  <si>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</si>
  <si>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</si>
  <si>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</si>
  <si>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</si>
  <si>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</si>
  <si>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</si>
  <si>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</si>
  <si>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</si>
  <si>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</si>
  <si>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</si>
  <si>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</si>
  <si>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</si>
  <si>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</si>
  <si>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</si>
  <si>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</si>
  <si>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</si>
  <si>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</si>
  <si>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</si>
  <si>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</si>
  <si>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</si>
  <si>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</si>
  <si>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</si>
  <si>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</si>
  <si>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</si>
  <si>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</si>
  <si>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</si>
  <si>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</si>
  <si>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</si>
  <si>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</si>
  <si>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</si>
  <si>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</si>
  <si>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</si>
  <si>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</si>
  <si>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</si>
  <si>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</si>
  <si>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</si>
  <si>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</si>
  <si>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</si>
  <si>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</si>
  <si>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</si>
  <si>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</si>
  <si>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</si>
  <si>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</si>
  <si>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</si>
  <si>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</si>
  <si>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</si>
  <si>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</si>
  <si>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</si>
  <si>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</si>
  <si>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</si>
  <si>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</si>
  <si>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</si>
  <si>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</si>
  <si>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</si>
  <si>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</si>
  <si>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</si>
  <si>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</si>
  <si>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</si>
  <si>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</si>
  <si>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</si>
  <si>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</si>
  <si>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</si>
  <si>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</si>
  <si>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</si>
  <si>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</si>
  <si>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</si>
  <si>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</si>
  <si>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</si>
  <si>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</si>
  <si>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</si>
  <si>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</si>
  <si>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</si>
  <si>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</si>
  <si>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</si>
  <si>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</si>
  <si>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</si>
  <si>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</si>
  <si>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</si>
  <si>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</si>
  <si>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</si>
  <si>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</si>
  <si>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</si>
  <si>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</si>
  <si>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</si>
  <si>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</si>
  <si>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</si>
  <si>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</si>
  <si>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</si>
  <si>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</si>
  <si>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</si>
  <si>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</si>
  <si>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</si>
  <si>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</si>
  <si>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</si>
  <si>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</si>
  <si>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</si>
  <si>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</si>
  <si>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</si>
  <si>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</si>
  <si>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</si>
  <si>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</si>
  <si>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</si>
  <si>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</si>
  <si>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</si>
  <si>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</si>
  <si>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</si>
  <si>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</si>
  <si>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</si>
  <si>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</si>
  <si>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</si>
  <si>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</si>
  <si>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</si>
  <si>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</si>
  <si>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</si>
  <si>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</si>
  <si>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</si>
  <si>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</si>
  <si>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</si>
  <si>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</si>
  <si>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</si>
  <si>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</si>
  <si>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</si>
  <si>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</si>
  <si>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</si>
  <si>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</si>
  <si>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</si>
  <si>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</si>
  <si>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</si>
  <si>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</si>
  <si>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</si>
  <si>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</si>
  <si>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</si>
  <si>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</si>
  <si>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</si>
  <si>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</si>
  <si>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</si>
  <si>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</si>
  <si>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</si>
  <si>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</si>
  <si>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</si>
  <si>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</si>
  <si>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</si>
  <si>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</si>
  <si>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</si>
  <si>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</si>
  <si>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</si>
  <si>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</si>
  <si>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</si>
  <si>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</si>
  <si>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</si>
  <si>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</si>
  <si>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</si>
  <si>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</si>
  <si>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</si>
  <si>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</si>
  <si>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</si>
  <si>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</si>
  <si>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</si>
  <si>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</si>
  <si>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</si>
  <si>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</si>
  <si>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</si>
  <si>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</si>
  <si>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</si>
  <si>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</si>
  <si>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</si>
  <si>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</si>
  <si>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</si>
  <si>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</si>
  <si>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</si>
  <si>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</si>
  <si>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</si>
  <si>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</si>
  <si>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</si>
  <si>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</si>
  <si>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</si>
  <si>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</si>
  <si>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</si>
  <si>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</si>
  <si>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</si>
  <si>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</si>
  <si>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</si>
  <si>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</si>
  <si>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</si>
  <si>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</si>
  <si>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</si>
  <si>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</si>
  <si>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</si>
  <si>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</si>
  <si>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</si>
  <si>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</si>
  <si>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</si>
  <si>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</si>
  <si>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</si>
  <si>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</si>
  <si>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</si>
  <si>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</si>
  <si>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</si>
  <si>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</si>
  <si>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</si>
  <si>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</si>
  <si>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</si>
  <si>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</si>
  <si>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</si>
  <si>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</si>
  <si>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</si>
  <si>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</si>
  <si>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</si>
  <si>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</si>
  <si>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</si>
  <si>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</si>
  <si>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</si>
  <si>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</si>
  <si>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</si>
  <si>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</si>
  <si>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</si>
  <si>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</si>
  <si>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</si>
  <si>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</si>
  <si>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</si>
  <si>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</si>
  <si>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</si>
  <si>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</si>
  <si>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</si>
  <si>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</si>
  <si>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</si>
  <si>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</si>
  <si>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</si>
  <si>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</si>
  <si>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</si>
  <si>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</si>
  <si>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</si>
  <si>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</si>
  <si>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</si>
  <si>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</si>
  <si>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</si>
  <si>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</si>
  <si>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</si>
  <si>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</si>
  <si>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</si>
  <si>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</si>
  <si>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</si>
  <si>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</si>
  <si>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</si>
  <si>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</si>
  <si>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</si>
  <si>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</si>
  <si>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</si>
  <si>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</si>
  <si>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</si>
  <si>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</si>
  <si>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</si>
  <si>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</si>
  <si>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</si>
  <si>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</si>
  <si>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</si>
  <si>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</si>
  <si>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</si>
  <si>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</si>
  <si>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</si>
  <si>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</si>
  <si>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</si>
  <si>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</si>
  <si>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</si>
  <si>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</si>
  <si>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</si>
  <si>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</si>
  <si>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</si>
  <si>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</si>
  <si>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</si>
  <si>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</si>
  <si>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</si>
  <si>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</si>
  <si>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</si>
  <si>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</si>
  <si>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</si>
  <si>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</si>
  <si>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</si>
  <si>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</si>
  <si>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</si>
  <si>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</si>
  <si>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</si>
  <si>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</si>
  <si>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</si>
  <si>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</si>
  <si>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</si>
  <si>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</si>
  <si>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</si>
  <si>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</si>
  <si>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</si>
  <si>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</si>
  <si>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</si>
  <si>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</si>
  <si>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</si>
  <si>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</si>
  <si>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</si>
  <si>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</si>
  <si>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</si>
  <si>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</si>
  <si>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</si>
  <si>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</si>
  <si>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</si>
  <si>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</si>
  <si>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</si>
  <si>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</si>
  <si>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</si>
  <si>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</si>
  <si>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</si>
  <si>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</si>
  <si>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</si>
  <si>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</si>
  <si>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</si>
  <si>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</si>
  <si>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</si>
  <si>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</si>
  <si>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</si>
  <si>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</si>
  <si>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</si>
  <si>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</si>
  <si>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</si>
  <si>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</si>
  <si>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</si>
  <si>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</si>
  <si>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</si>
  <si>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</si>
  <si>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</si>
  <si>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</si>
  <si>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</si>
  <si>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</si>
  <si>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</si>
  <si>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</si>
  <si>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</si>
  <si>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</si>
  <si>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</si>
  <si>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</si>
  <si>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</si>
  <si>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</si>
  <si>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</si>
  <si>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</si>
  <si>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</si>
  <si>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</si>
  <si>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</si>
  <si>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</si>
  <si>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</si>
  <si>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</si>
  <si>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</si>
  <si>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</si>
  <si>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</si>
  <si>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</si>
  <si>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</si>
  <si>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</si>
  <si>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</si>
  <si>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</si>
  <si>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</si>
  <si>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</si>
  <si>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</si>
  <si>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</si>
  <si>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</si>
  <si>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</si>
  <si>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</si>
  <si>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</si>
  <si>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</si>
  <si>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</si>
  <si>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</si>
  <si>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</si>
  <si>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</si>
  <si>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</si>
  <si>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</si>
  <si>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</si>
  <si>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</si>
  <si>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</si>
  <si>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</si>
  <si>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</si>
  <si>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</si>
  <si>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</si>
  <si>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</si>
  <si>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</si>
  <si>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</si>
  <si>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</si>
  <si>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</si>
  <si>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</si>
  <si>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</si>
  <si>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</si>
  <si>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</si>
  <si>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</si>
  <si>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</si>
  <si>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</si>
  <si>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</si>
  <si>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</si>
  <si>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</si>
  <si>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</si>
  <si>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</si>
  <si>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</si>
  <si>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</si>
  <si>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</si>
  <si>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</si>
  <si>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</si>
  <si>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</si>
  <si>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</si>
  <si>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</si>
  <si>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</si>
  <si>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</si>
  <si>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</si>
  <si>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</si>
  <si>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</si>
  <si>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</si>
  <si>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</si>
  <si>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</si>
  <si>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</si>
  <si>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</si>
  <si>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</si>
  <si>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</si>
  <si>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</si>
  <si>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</si>
  <si>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</si>
  <si>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</si>
  <si>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</si>
  <si>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</si>
  <si>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</si>
  <si>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</si>
  <si>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</si>
  <si>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</si>
  <si>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</si>
  <si>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</si>
  <si>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</si>
  <si>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</si>
  <si>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</si>
  <si>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</si>
  <si>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</si>
  <si>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</si>
  <si>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</si>
  <si>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</si>
  <si>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</si>
  <si>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</si>
  <si>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</si>
  <si>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</si>
  <si>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</si>
  <si>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</si>
  <si>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</si>
  <si>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</si>
  <si>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</si>
  <si>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</si>
  <si>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</si>
  <si>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</si>
  <si>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</si>
  <si>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</si>
  <si>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</si>
  <si>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</si>
  <si>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</si>
  <si>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</si>
  <si>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</si>
  <si>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</si>
  <si>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</si>
  <si>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</si>
  <si>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</si>
  <si>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</si>
  <si>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</si>
  <si>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</si>
  <si>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</si>
  <si>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</si>
  <si>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</si>
  <si>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</si>
  <si>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</si>
  <si>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</si>
  <si>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</si>
  <si>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</si>
  <si>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</si>
  <si>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</si>
  <si>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</si>
  <si>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</si>
  <si>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</si>
  <si>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</si>
  <si>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</si>
  <si>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</si>
  <si>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</si>
  <si>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</si>
  <si>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</si>
  <si>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</si>
  <si>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</si>
  <si>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</si>
  <si>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</si>
  <si>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</si>
  <si>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</si>
  <si>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</si>
  <si>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</si>
  <si>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</si>
  <si>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</si>
  <si>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</si>
  <si>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</si>
  <si>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</si>
  <si>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</si>
  <si>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</si>
  <si>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</si>
  <si>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</si>
  <si>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</si>
  <si>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</si>
  <si>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</si>
  <si>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</si>
  <si>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</si>
  <si>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</si>
  <si>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</si>
  <si>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</si>
  <si>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</si>
  <si>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</si>
  <si>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</si>
  <si>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</si>
  <si>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</si>
  <si>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</si>
  <si>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</si>
  <si>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</si>
  <si>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</si>
  <si>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</si>
  <si>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</si>
  <si>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</si>
  <si>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</si>
  <si>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</si>
  <si>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</si>
  <si>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</si>
  <si>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</si>
  <si>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</si>
  <si>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</si>
  <si>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</si>
  <si>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</si>
  <si>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</si>
  <si>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</si>
  <si>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</si>
  <si>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</si>
  <si>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</si>
  <si>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</si>
  <si>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</si>
  <si>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</si>
  <si>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</si>
  <si>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</si>
  <si>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</si>
  <si>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</si>
  <si>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</si>
  <si>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</si>
  <si>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</si>
  <si>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</si>
  <si>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</si>
  <si>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</si>
  <si>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</si>
  <si>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</si>
  <si>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</si>
  <si>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</si>
  <si>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</si>
  <si>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</si>
  <si>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</si>
  <si>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</si>
  <si>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</si>
  <si>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</si>
  <si>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</si>
  <si>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</si>
  <si>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</si>
  <si>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</si>
  <si>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</si>
  <si>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</si>
  <si>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</si>
  <si>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</si>
  <si>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</si>
  <si>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</si>
  <si>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</si>
  <si>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</si>
  <si>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</si>
  <si>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</si>
  <si>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</si>
  <si>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</si>
  <si>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</si>
  <si>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</si>
  <si>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</si>
  <si>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</si>
  <si>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</si>
  <si>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</si>
  <si>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</si>
  <si>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</si>
  <si>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</si>
  <si>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</si>
  <si>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</si>
  <si>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</si>
  <si>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</si>
  <si>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</si>
  <si>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</si>
  <si>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</si>
  <si>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</si>
  <si>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</si>
  <si>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</si>
  <si>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</si>
  <si>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</si>
  <si>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</si>
  <si>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</si>
  <si>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</si>
  <si>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</si>
  <si>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</si>
  <si>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</si>
  <si>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</si>
  <si>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</si>
  <si>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</si>
  <si>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</si>
  <si>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</si>
  <si>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</si>
  <si>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</si>
  <si>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</si>
  <si>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</si>
  <si>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</si>
  <si>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</si>
  <si>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</si>
  <si>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</si>
  <si>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</si>
  <si>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</si>
  <si>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</si>
  <si>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</si>
  <si>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</si>
  <si>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</si>
  <si>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</si>
  <si>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</si>
  <si>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</si>
  <si>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</si>
  <si>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</si>
  <si>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</si>
  <si>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</si>
  <si>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</si>
  <si>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</si>
  <si>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</si>
  <si>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</si>
  <si>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</si>
  <si>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</si>
  <si>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</si>
  <si>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</si>
  <si>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</si>
  <si>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</si>
  <si>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</si>
  <si>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</si>
  <si>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</si>
  <si>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</si>
  <si>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</si>
  <si>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</si>
  <si>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</si>
  <si>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</si>
  <si>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</si>
  <si>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</si>
  <si>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</si>
  <si>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</si>
  <si>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</si>
  <si>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</si>
  <si>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</si>
  <si>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</si>
  <si>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</si>
  <si>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</si>
  <si>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</si>
  <si>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</si>
  <si>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</si>
  <si>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</si>
  <si>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</si>
  <si>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</si>
  <si>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</si>
  <si>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</si>
  <si>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</si>
  <si>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</si>
  <si>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</si>
  <si>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</si>
  <si>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</si>
  <si>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</si>
  <si>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</si>
  <si>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</si>
  <si>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</si>
  <si>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</si>
  <si>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</si>
  <si>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</si>
  <si>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</si>
  <si>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</si>
  <si>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</si>
  <si>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</si>
  <si>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</si>
  <si>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</si>
  <si>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</si>
  <si>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</si>
  <si>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</si>
  <si>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</si>
  <si>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</si>
  <si>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</si>
  <si>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</si>
  <si>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</si>
  <si>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</si>
  <si>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</si>
  <si>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</si>
  <si>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</si>
  <si>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</si>
  <si>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</si>
  <si>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</si>
  <si>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</si>
  <si>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</si>
  <si>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</si>
  <si>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</si>
  <si>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</si>
  <si>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</si>
  <si>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</si>
  <si>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</si>
  <si>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</si>
  <si>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</si>
  <si>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</si>
  <si>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</si>
  <si>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</si>
  <si>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</si>
  <si>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</si>
  <si>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</si>
  <si>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</si>
  <si>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</si>
  <si>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</si>
  <si>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</si>
  <si>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</si>
  <si>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</si>
  <si>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</si>
  <si>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</si>
  <si>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</si>
  <si>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</si>
  <si>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</si>
  <si>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</si>
  <si>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</si>
  <si>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</si>
  <si>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</si>
  <si>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</si>
  <si>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</si>
  <si>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</si>
  <si>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</si>
  <si>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</si>
  <si>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</si>
  <si>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</si>
  <si>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</si>
  <si>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</si>
  <si>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</si>
  <si>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</si>
  <si>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</si>
  <si>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</si>
  <si>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</si>
  <si>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</si>
  <si>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</si>
  <si>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</si>
  <si>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</si>
  <si>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</si>
  <si>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</si>
  <si>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</si>
  <si>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</si>
  <si>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</si>
  <si>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</si>
  <si>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</si>
  <si>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</si>
  <si>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</si>
  <si>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</si>
  <si>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</si>
  <si>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</si>
  <si>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</si>
  <si>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</si>
  <si>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</si>
  <si>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</si>
  <si>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</si>
  <si>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</si>
  <si>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</si>
  <si>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</si>
  <si>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</si>
  <si>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</si>
  <si>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</si>
  <si>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</si>
  <si>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</si>
  <si>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</si>
  <si>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</si>
  <si>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</si>
  <si>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</si>
  <si>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</si>
  <si>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</si>
  <si>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</si>
  <si>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</si>
  <si>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</si>
  <si>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</si>
  <si>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</si>
  <si>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</si>
  <si>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</si>
  <si>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</si>
  <si>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</si>
  <si>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</si>
  <si>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</si>
  <si>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</si>
  <si>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</si>
  <si>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</si>
  <si>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</si>
  <si>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</si>
  <si>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</si>
  <si>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</si>
  <si>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</si>
  <si>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</si>
  <si>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</si>
  <si>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</si>
  <si>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</si>
  <si>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</si>
  <si>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</si>
  <si>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</si>
  <si>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</si>
  <si>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</si>
  <si>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</si>
  <si>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</si>
  <si>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</si>
  <si>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</si>
  <si>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</si>
  <si>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</si>
  <si>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</si>
  <si>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</si>
  <si>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</si>
  <si>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</si>
  <si>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</si>
  <si>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</si>
  <si>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</si>
  <si>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</si>
  <si>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</si>
  <si>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</si>
  <si>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</si>
  <si>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</si>
  <si>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</si>
  <si>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</si>
  <si>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</si>
  <si>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</si>
  <si>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</si>
  <si>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</si>
  <si>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</si>
  <si>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</si>
  <si>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</si>
  <si>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</si>
  <si>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</si>
  <si>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</si>
  <si>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</si>
  <si>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</si>
  <si>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</si>
  <si>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</si>
  <si>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</si>
  <si>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</si>
  <si>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</si>
  <si>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</si>
  <si>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</si>
  <si>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</si>
  <si>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</si>
  <si>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</si>
  <si>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</si>
  <si>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</si>
  <si>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</si>
  <si>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</si>
  <si>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</si>
  <si>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</si>
  <si>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</si>
  <si>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</si>
  <si>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</si>
  <si>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</si>
  <si>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</si>
  <si>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</si>
  <si>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</si>
  <si>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</si>
  <si>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</si>
  <si>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</si>
  <si>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</si>
  <si>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</si>
  <si>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</si>
  <si>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</si>
  <si>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</si>
  <si>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</si>
  <si>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</si>
  <si>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</si>
  <si>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</si>
  <si>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</si>
  <si>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</si>
  <si>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</si>
  <si>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</si>
  <si>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</si>
  <si>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</si>
  <si>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</si>
  <si>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</si>
  <si>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</si>
  <si>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</si>
  <si>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</si>
  <si>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</si>
  <si>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</si>
  <si>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</si>
  <si>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</si>
  <si>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</si>
  <si>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</si>
  <si>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</si>
  <si>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</si>
  <si>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</si>
  <si>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</si>
  <si>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</si>
  <si>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</si>
  <si>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</si>
  <si>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</si>
  <si>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</si>
  <si>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</si>
  <si>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</si>
  <si>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</si>
  <si>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</si>
  <si>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</si>
  <si>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</si>
  <si>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</si>
  <si>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</si>
  <si>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</si>
  <si>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</si>
  <si>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</si>
  <si>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</si>
  <si>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</si>
  <si>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</si>
  <si>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</si>
  <si>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</si>
  <si>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</si>
  <si>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</si>
  <si>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</si>
  <si>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</si>
  <si>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</si>
  <si>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</si>
  <si>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</si>
  <si>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</si>
  <si>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E-tec Interconnect Asia Co., Ltd. / E-tec Interconnect AG / EMC electro mechanical components GmbH</t>
    <phoneticPr fontId="84" type="noConversion"/>
  </si>
  <si>
    <t>7F, No. 69, Sec.2,Guangfu Rd, Sanchong Dist., New Taipei City, Taiwan, R.O.C. Zip code: 24158</t>
    <phoneticPr fontId="9" type="noConversion"/>
  </si>
  <si>
    <t>Ryan Chou</t>
    <phoneticPr fontId="9" type="noConversion"/>
  </si>
  <si>
    <t>ryan.chou@e-tec-asia.com.tw</t>
    <phoneticPr fontId="9" type="noConversion"/>
  </si>
  <si>
    <t xml:space="preserve">886-2-2999-2726 </t>
    <phoneticPr fontId="9" type="noConversion"/>
  </si>
  <si>
    <t>Engineer</t>
    <phoneticPr fontId="9" type="noConversion"/>
  </si>
  <si>
    <t>As the main component of copper alloy</t>
  </si>
  <si>
    <t>Nickel plating on metal surface</t>
  </si>
  <si>
    <t>100%</t>
  </si>
  <si>
    <t>CID003878</t>
    <phoneticPr fontId="84" type="noConversion"/>
  </si>
  <si>
    <t>CID003948</t>
    <phoneticPr fontId="84" type="noConversion"/>
  </si>
  <si>
    <t>E-tec All Product</t>
    <phoneticPr fontId="1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</si>
</sst>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8">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b/>
      <sz val="12"/>
      <color rgb="FFFF0000"/>
      <name val="Cambria"/>
      <family val="1"/>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J19" sqref="J19"/>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56.25">
      <c r="A14" s="388"/>
      <c r="B14" s="222">
        <v>1.01</v>
      </c>
      <c r="C14" s="223" t="s">
        <v>12</v>
      </c>
      <c r="D14" s="224">
        <v>44523</v>
      </c>
      <c r="E14" s="223" t="s">
        <v>11848</v>
      </c>
      <c r="F14" s="225" t="s">
        <v>11856</v>
      </c>
      <c r="G14" s="24"/>
    </row>
    <row r="15" spans="1:7" ht="56.2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28.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42.75">
      <c r="A10" s="125" t="str">
        <f t="shared" si="0"/>
        <v>InstructionsA10</v>
      </c>
      <c r="B10" s="125" t="s">
        <v>355</v>
      </c>
      <c r="C10" s="125" t="s">
        <v>388</v>
      </c>
      <c r="D10" s="125" t="s">
        <v>18770</v>
      </c>
      <c r="E10" s="238" t="s">
        <v>384</v>
      </c>
      <c r="F10" s="239" t="s">
        <v>385</v>
      </c>
      <c r="G10" s="125" t="s">
        <v>386</v>
      </c>
      <c r="H10" s="274" t="s">
        <v>387</v>
      </c>
      <c r="I10" s="125" t="s">
        <v>17901</v>
      </c>
    </row>
    <row r="11" spans="1:9" ht="28.5">
      <c r="A11" s="125" t="str">
        <f>B11&amp;C11</f>
        <v>InstructionsA11</v>
      </c>
      <c r="B11" s="125" t="s">
        <v>355</v>
      </c>
      <c r="C11" s="125" t="s">
        <v>393</v>
      </c>
      <c r="D11" s="125" t="s">
        <v>18771</v>
      </c>
      <c r="E11" s="238" t="s">
        <v>389</v>
      </c>
      <c r="F11" s="239" t="s">
        <v>390</v>
      </c>
      <c r="G11" s="125" t="s">
        <v>391</v>
      </c>
      <c r="H11" s="274" t="s">
        <v>392</v>
      </c>
      <c r="I11" s="125" t="s">
        <v>17902</v>
      </c>
    </row>
    <row r="12" spans="1:9" ht="42.7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5.5">
      <c r="A16" s="125" t="str">
        <f t="shared" si="0"/>
        <v>InstructionsA16</v>
      </c>
      <c r="B16" s="125" t="s">
        <v>355</v>
      </c>
      <c r="C16" s="125" t="s">
        <v>418</v>
      </c>
      <c r="D16" s="125" t="s">
        <v>18776</v>
      </c>
      <c r="E16" s="238" t="s">
        <v>414</v>
      </c>
      <c r="F16" s="239" t="s">
        <v>415</v>
      </c>
      <c r="G16" s="125" t="s">
        <v>416</v>
      </c>
      <c r="H16" s="274" t="s">
        <v>417</v>
      </c>
      <c r="I16" s="125" t="s">
        <v>17907</v>
      </c>
    </row>
    <row r="17" spans="1:9" ht="28.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2.7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8.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99.75">
      <c r="A25" s="125" t="str">
        <f t="shared" si="0"/>
        <v>InstructionsA26</v>
      </c>
      <c r="B25" s="125" t="s">
        <v>355</v>
      </c>
      <c r="C25" s="125" t="s">
        <v>451</v>
      </c>
      <c r="D25" s="125" t="s">
        <v>18700</v>
      </c>
      <c r="E25" s="238" t="s">
        <v>18929</v>
      </c>
      <c r="F25" s="269" t="s">
        <v>18933</v>
      </c>
      <c r="G25" s="125" t="s">
        <v>18930</v>
      </c>
      <c r="H25" s="274" t="s">
        <v>18931</v>
      </c>
      <c r="I25" s="125" t="s">
        <v>18932</v>
      </c>
    </row>
    <row r="26" spans="1:9" ht="242.25">
      <c r="A26" s="125" t="str">
        <f t="shared" si="0"/>
        <v>InstructionsA27</v>
      </c>
      <c r="B26" s="125" t="s">
        <v>355</v>
      </c>
      <c r="C26" s="125" t="s">
        <v>452</v>
      </c>
      <c r="D26" s="125" t="s">
        <v>18934</v>
      </c>
      <c r="E26" s="242" t="s">
        <v>18935</v>
      </c>
      <c r="F26" s="269" t="s">
        <v>19302</v>
      </c>
      <c r="G26" s="125" t="s">
        <v>18947</v>
      </c>
      <c r="H26" s="274" t="s">
        <v>18936</v>
      </c>
      <c r="I26" s="125" t="s">
        <v>18937</v>
      </c>
    </row>
    <row r="27" spans="1:9" ht="42.7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56.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42.5">
      <c r="A32" s="125" t="str">
        <f t="shared" si="2"/>
        <v>InstructionsA33</v>
      </c>
      <c r="B32" s="125" t="s">
        <v>355</v>
      </c>
      <c r="C32" s="125" t="s">
        <v>463</v>
      </c>
      <c r="D32" s="125" t="s">
        <v>18704</v>
      </c>
      <c r="E32" s="378" t="s">
        <v>18948</v>
      </c>
      <c r="F32" s="243" t="s">
        <v>19315</v>
      </c>
      <c r="G32" s="125" t="s">
        <v>18949</v>
      </c>
      <c r="H32" s="274" t="s">
        <v>18950</v>
      </c>
      <c r="I32" s="125" t="s">
        <v>18951</v>
      </c>
    </row>
    <row r="33" spans="1:9" ht="142.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99.2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28.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56.5">
      <c r="A41" s="125" t="str">
        <f>B41&amp;C41</f>
        <v>InstructionsA43</v>
      </c>
      <c r="B41" s="125" t="s">
        <v>355</v>
      </c>
      <c r="C41" s="125" t="s">
        <v>490</v>
      </c>
      <c r="D41" s="125" t="s">
        <v>485</v>
      </c>
      <c r="E41" s="238" t="s">
        <v>486</v>
      </c>
      <c r="F41" s="269" t="s">
        <v>487</v>
      </c>
      <c r="G41" s="125" t="s">
        <v>488</v>
      </c>
      <c r="H41" s="274" t="s">
        <v>489</v>
      </c>
      <c r="I41" s="125" t="s">
        <v>17918</v>
      </c>
    </row>
    <row r="42" spans="1:9" ht="85.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56.75">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85.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71.2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14">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85.2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13.5">
      <c r="A77" s="125" t="str">
        <f t="shared" si="0"/>
        <v>InstructionsA83</v>
      </c>
      <c r="B77" s="125" t="s">
        <v>355</v>
      </c>
      <c r="C77" s="125" t="s">
        <v>18918</v>
      </c>
      <c r="D77" s="125" t="s">
        <v>608</v>
      </c>
      <c r="E77" s="238" t="s">
        <v>609</v>
      </c>
      <c r="F77" s="239" t="s">
        <v>610</v>
      </c>
      <c r="G77" s="249" t="s">
        <v>611</v>
      </c>
      <c r="H77" s="274" t="s">
        <v>612</v>
      </c>
      <c r="I77" s="125" t="s">
        <v>17944</v>
      </c>
    </row>
    <row r="78" spans="1:9" ht="171">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199.5">
      <c r="A113" s="125" t="str">
        <f t="shared" si="7"/>
        <v>DefinitionsC5</v>
      </c>
      <c r="B113" s="125" t="s">
        <v>643</v>
      </c>
      <c r="C113" s="125" t="s">
        <v>775</v>
      </c>
      <c r="D113" s="125" t="s">
        <v>776</v>
      </c>
      <c r="E113" s="238" t="s">
        <v>777</v>
      </c>
      <c r="F113" s="239" t="s">
        <v>778</v>
      </c>
      <c r="G113" s="125" t="s">
        <v>779</v>
      </c>
      <c r="H113" s="274" t="s">
        <v>780</v>
      </c>
      <c r="I113" s="125" t="s">
        <v>17966</v>
      </c>
    </row>
    <row r="114" spans="1:9" ht="11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6.75">
      <c r="A115" s="125" t="str">
        <f t="shared" si="7"/>
        <v>DefinitionsC7</v>
      </c>
      <c r="B115" s="125" t="s">
        <v>643</v>
      </c>
      <c r="C115" s="125" t="s">
        <v>787</v>
      </c>
      <c r="D115" s="125" t="s">
        <v>782</v>
      </c>
      <c r="E115" s="238" t="s">
        <v>783</v>
      </c>
      <c r="F115" s="239" t="s">
        <v>784</v>
      </c>
      <c r="G115" s="125" t="s">
        <v>785</v>
      </c>
      <c r="H115" s="274" t="s">
        <v>786</v>
      </c>
      <c r="I115" s="125" t="s">
        <v>17967</v>
      </c>
    </row>
    <row r="116" spans="1:9" ht="142.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42.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42.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28">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28.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2.75">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75">
      <c r="A266" s="125" t="str">
        <f t="shared" si="12"/>
        <v>CheckerJ45</v>
      </c>
      <c r="B266" s="125" t="s">
        <v>1189</v>
      </c>
      <c r="C266" s="125" t="s">
        <v>18410</v>
      </c>
      <c r="D266" s="244"/>
      <c r="E266" s="245"/>
      <c r="F266" s="251"/>
      <c r="G266" s="249"/>
      <c r="H266" s="274"/>
      <c r="I266" s="125"/>
    </row>
    <row r="267" spans="1:9" ht="15.75">
      <c r="A267" s="125" t="str">
        <f t="shared" si="12"/>
        <v>CheckerJ46</v>
      </c>
      <c r="B267" s="125" t="s">
        <v>1189</v>
      </c>
      <c r="C267" s="125" t="s">
        <v>18411</v>
      </c>
      <c r="D267" s="244"/>
      <c r="E267" s="245"/>
      <c r="F267" s="251"/>
      <c r="G267" s="249"/>
      <c r="H267" s="274"/>
      <c r="I267" s="125"/>
    </row>
    <row r="268" spans="1:9" ht="15.75">
      <c r="A268" s="125" t="str">
        <f t="shared" si="12"/>
        <v>CheckerJ47</v>
      </c>
      <c r="B268" s="125" t="s">
        <v>1189</v>
      </c>
      <c r="C268" s="125" t="s">
        <v>18412</v>
      </c>
      <c r="D268" s="244"/>
      <c r="E268" s="245"/>
      <c r="F268" s="251"/>
      <c r="G268" s="249"/>
      <c r="H268" s="274"/>
      <c r="I268" s="125"/>
    </row>
    <row r="269" spans="1:9" ht="15.7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75">
      <c r="A276" s="125" t="str">
        <f t="shared" si="12"/>
        <v>CheckerJ56</v>
      </c>
      <c r="B276" s="125" t="s">
        <v>1189</v>
      </c>
      <c r="C276" s="125" t="s">
        <v>18420</v>
      </c>
      <c r="D276" s="244"/>
      <c r="E276" s="245"/>
      <c r="F276" s="251"/>
      <c r="G276" s="249"/>
      <c r="H276" s="274"/>
      <c r="I276" s="125"/>
    </row>
    <row r="277" spans="1:9" ht="15.75">
      <c r="A277" s="125" t="str">
        <f t="shared" si="12"/>
        <v>CheckerJ57</v>
      </c>
      <c r="B277" s="125" t="s">
        <v>1189</v>
      </c>
      <c r="C277" s="125" t="s">
        <v>18421</v>
      </c>
      <c r="D277" s="244"/>
      <c r="E277" s="245"/>
      <c r="F277" s="251"/>
      <c r="G277" s="249"/>
      <c r="H277" s="274"/>
      <c r="I277" s="125"/>
    </row>
    <row r="278" spans="1:9" ht="15.75">
      <c r="A278" s="125" t="str">
        <f t="shared" si="12"/>
        <v>CheckerJ58</v>
      </c>
      <c r="B278" s="125" t="s">
        <v>1189</v>
      </c>
      <c r="C278" s="125" t="s">
        <v>18422</v>
      </c>
      <c r="D278" s="244"/>
      <c r="E278" s="245"/>
      <c r="F278" s="251"/>
      <c r="G278" s="249"/>
      <c r="H278" s="274"/>
      <c r="I278" s="125"/>
    </row>
    <row r="279" spans="1:9" ht="15.7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75">
      <c r="A286" s="125" t="str">
        <f t="shared" si="13"/>
        <v>CheckerJ67</v>
      </c>
      <c r="B286" s="125" t="s">
        <v>1189</v>
      </c>
      <c r="C286" s="125" t="s">
        <v>18430</v>
      </c>
      <c r="G286" s="309"/>
      <c r="H286" s="274"/>
      <c r="I286" s="125"/>
    </row>
    <row r="287" spans="1:9" ht="15.7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75">
      <c r="A319" s="125" t="str">
        <f t="shared" si="13"/>
        <v>CheckerJ104</v>
      </c>
      <c r="B319" s="125" t="s">
        <v>1189</v>
      </c>
      <c r="C319" s="125" t="s">
        <v>18470</v>
      </c>
      <c r="D319" s="244"/>
      <c r="E319" s="245"/>
      <c r="F319" s="251"/>
      <c r="G319" s="308"/>
      <c r="H319" s="274"/>
      <c r="I319" s="125"/>
    </row>
    <row r="320" spans="1:9" ht="15.75">
      <c r="A320" s="125" t="str">
        <f t="shared" si="13"/>
        <v>CheckerJ105</v>
      </c>
      <c r="B320" s="125" t="s">
        <v>1189</v>
      </c>
      <c r="C320" s="125" t="s">
        <v>18471</v>
      </c>
      <c r="D320" s="244"/>
      <c r="E320" s="245"/>
      <c r="F320" s="251"/>
      <c r="G320" s="308"/>
      <c r="H320" s="274"/>
      <c r="I320" s="125"/>
    </row>
    <row r="321" spans="1:9" ht="15.75">
      <c r="A321" s="125" t="str">
        <f t="shared" si="13"/>
        <v>CheckerJ106</v>
      </c>
      <c r="B321" s="125" t="s">
        <v>1189</v>
      </c>
      <c r="C321" s="125" t="s">
        <v>18472</v>
      </c>
      <c r="D321" s="244"/>
      <c r="E321" s="245"/>
      <c r="F321" s="251"/>
      <c r="G321" s="308"/>
      <c r="H321" s="274"/>
      <c r="I321" s="125"/>
    </row>
    <row r="322" spans="1:9" ht="15.7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0D35228-0E87-4647-B8D0-B4CC969AD0BA}"/>
    </customSheetView>
    <customSheetView guid="{4BDF1A28-30D5-449D-B20E-D6C97EF9FAE1}" showAutoFilter="1">
      <selection activeCell="C174" sqref="C174"/>
      <pageMargins left="0" right="0" top="0" bottom="0" header="0" footer="0"/>
      <pageSetup paperSize="9" orientation="portrait"/>
      <autoFilter ref="B1:N1" xr:uid="{B45FBD0F-E92D-41A4-B7C5-14AF1C95D49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BF0FF8A-5DF9-4CE7-B4D1-879809D0BFCB}"/>
    </customSheetView>
    <customSheetView guid="{4BDF1A28-30D5-449D-B20E-D6C97EF9FAE1}" showAutoFilter="1">
      <selection activeCell="C1" sqref="C1:D65536"/>
      <pageMargins left="0" right="0" top="0" bottom="0" header="0" footer="0"/>
      <pageSetup orientation="portrait"/>
      <autoFilter ref="B1:C1" xr:uid="{A6B76D93-14FA-48D7-8E33-FFB66E6A9FE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E3" sqref="E3:I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5">
      <c r="A20" s="31"/>
      <c r="B20" s="33" t="str">
        <f ca="1">OFFSET(L!$C$1,MATCH("Declaration"&amp;ADDRESS(ROW(),COLUMN(),4),L!$A:$A,0)-1,SL,,)</f>
        <v>Email – Contact (*):</v>
      </c>
      <c r="C20" s="66"/>
      <c r="D20" s="433" t="s">
        <v>20355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20357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20356</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46169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20358</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20359</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20360</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20360</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20360</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22</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F12" sqref="F12"/>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20361</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IF(B5="","",IF(ISERROR(MATCH($J5,SorP!$B$1:$B$6261,0)),"",INDIRECT("'SorP'!$A$"&amp;MATCH($S5&amp;$J5,SorP!C:C,0))))</f>
        <v>JP-38</v>
      </c>
      <c r="U5" s="167"/>
      <c r="V5" s="168">
        <f ca="1">IF(C5="",NA(),MATCH($B5&amp;$C5,'Smelter Look-up'!$J:$J,0))</f>
        <v>362</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20.25">
      <c r="A6" s="196" t="s">
        <v>18144</v>
      </c>
      <c r="B6" s="302" t="str">
        <f ca="1">IF(LEN(A6)=0,"",INDEX('Smelter Look-up'!$A:$A,MATCH($A6,'Smelter Look-up'!$E:$E,0)))</f>
        <v>Copper</v>
      </c>
      <c r="C6" s="151" t="str">
        <f ca="1">IF(LEN(A6)=0,"",INDEX('Smelter Look-up'!$C:$C,MATCH($A6,'Smelter Look-up'!$E:$E,0)))</f>
        <v>CMOC Kisanfu Mining SARL</v>
      </c>
      <c r="D6" s="148"/>
      <c r="E6" s="148" t="str">
        <f ca="1">IF(ISERROR($V6),"",OFFSET('Smelter Look-up'!$D$4,$V6-4,0)&amp;"")</f>
        <v>CONGO, DEMOCRATIC REPUBLIC OF THE</v>
      </c>
      <c r="F6" s="148" t="str">
        <f ca="1">IF(ISERROR($V6),"",OFFSET('Smelter Look-up'!$E$4,$V6-4,0))</f>
        <v>CID004812</v>
      </c>
      <c r="G6" s="148" t="str">
        <f ca="1">IF(C6=$X$4,"Enter smelter details",IF(ISERROR($V6),"",OFFSET('Smelter Look-up'!$F$4,$V6-4,0)))</f>
        <v>RMI</v>
      </c>
      <c r="H6" s="204">
        <f ca="1">IF(ISERROR($V6),"",OFFSET('Smelter Look-up'!$G$4,$V6-4,0))</f>
        <v>0</v>
      </c>
      <c r="I6" s="205" t="str">
        <f ca="1">IF(ISERROR($V6),"",OFFSET('Smelter Look-up'!$H$4,$V6-4,0))</f>
        <v>Chefferie de Bayeke</v>
      </c>
      <c r="J6" s="205" t="str">
        <f ca="1">IF(ISERROR($V6),"",OFFSET('Smelter Look-up'!$I$4,$V6-4,0))</f>
        <v>Lualaba</v>
      </c>
      <c r="K6" s="149"/>
      <c r="L6" s="149"/>
      <c r="M6" s="149"/>
      <c r="N6" s="149"/>
      <c r="O6" s="149"/>
      <c r="P6" s="207"/>
      <c r="Q6" s="150"/>
      <c r="R6" s="148" t="str">
        <f ca="1">IF(ISERROR($V6),"",OFFSET('Smelter Look-up'!$C$4,$V6-4,0)&amp;"")</f>
        <v>CMOC Kisanfu Mining SARL</v>
      </c>
      <c r="S6" s="154" t="str">
        <f t="shared" ca="1" si="0"/>
        <v>CD</v>
      </c>
      <c r="T6" s="154" t="str">
        <f ca="1">IF(B6="","",IF(ISERROR(MATCH($J6,SorP!$B$1:$B$6261,0)),"",INDIRECT("'SorP'!$A$"&amp;MATCH($S6&amp;$J6,SorP!C:C,0))))</f>
        <v>CD-LU</v>
      </c>
      <c r="U6" s="167"/>
      <c r="V6" s="168">
        <f ca="1">IF(C6="",NA(),MATCH($B6&amp;$C6,'Smelter Look-up'!$J:$J,0))</f>
        <v>217</v>
      </c>
      <c r="X6" s="169">
        <f t="shared" ca="1" si="1"/>
        <v>0</v>
      </c>
      <c r="AB6" s="312" t="str">
        <f t="shared" ca="1" si="2"/>
        <v>Copper</v>
      </c>
      <c r="AC6" s="169" t="str">
        <f t="shared" ref="AC6:AC69" ca="1" si="3">B6</f>
        <v>Copper</v>
      </c>
      <c r="AD6" s="169" t="str">
        <f t="shared" ref="AD6:AD69" ca="1" si="4">IF(C6="Smelter not listed",D6,C6)</f>
        <v>CMOC Kisanfu Mining SARL</v>
      </c>
    </row>
    <row r="7" spans="1:34" s="169" customFormat="1" ht="20.25">
      <c r="A7" s="196" t="s">
        <v>20362</v>
      </c>
      <c r="B7" s="302" t="str">
        <f ca="1">IF(LEN(A7)=0,"",INDEX('Smelter Look-up'!$A:$A,MATCH($A7,'Smelter Look-up'!$E:$E,0)))</f>
        <v>Copper</v>
      </c>
      <c r="C7" s="151" t="str">
        <f ca="1">IF(LEN(A7)=0,"",INDEX('Smelter Look-up'!$C:$C,MATCH($A7,'Smelter Look-up'!$E:$E,0)))</f>
        <v>La Compagnie de Traitement des Rejets de Kingamyambo S.A. (Metalkol S.A.)</v>
      </c>
      <c r="D7" s="148"/>
      <c r="E7" s="148" t="str">
        <f ca="1">IF(ISERROR($V7),"",OFFSET('Smelter Look-up'!$D$4,$V7-4,0)&amp;"")</f>
        <v>CONGO, DEMOCRATIC REPUBLIC OF THE</v>
      </c>
      <c r="F7" s="148" t="str">
        <f ca="1">IF(ISERROR($V7),"",OFFSET('Smelter Look-up'!$E$4,$V7-4,0))</f>
        <v>CID003948</v>
      </c>
      <c r="G7" s="148" t="str">
        <f ca="1">IF(C7=$X$4,"Enter smelter details",IF(ISERROR($V7),"",OFFSET('Smelter Look-up'!$F$4,$V7-4,0)))</f>
        <v>RMI</v>
      </c>
      <c r="H7" s="204">
        <f ca="1">IF(ISERROR($V7),"",OFFSET('Smelter Look-up'!$G$4,$V7-4,0))</f>
        <v>0</v>
      </c>
      <c r="I7" s="205" t="str">
        <f ca="1">IF(ISERROR($V7),"",OFFSET('Smelter Look-up'!$H$4,$V7-4,0))</f>
        <v>Lubumbashi</v>
      </c>
      <c r="J7" s="205" t="str">
        <f ca="1">IF(ISERROR($V7),"",OFFSET('Smelter Look-up'!$I$4,$V7-4,0))</f>
        <v>Haut-Katanga</v>
      </c>
      <c r="K7" s="149"/>
      <c r="L7" s="149"/>
      <c r="M7" s="149"/>
      <c r="N7" s="149"/>
      <c r="O7" s="149"/>
      <c r="P7" s="207"/>
      <c r="Q7" s="150"/>
      <c r="R7" s="148" t="str">
        <f ca="1">IF(ISERROR($V7),"",OFFSET('Smelter Look-up'!$C$4,$V7-4,0)&amp;"")</f>
        <v>La Compagnie de Traitement des Rejets de Kingamyambo S.A. (Metalkol S.A.)</v>
      </c>
      <c r="S7" s="154" t="str">
        <f t="shared" ca="1" si="0"/>
        <v>CD</v>
      </c>
      <c r="T7" s="154" t="str">
        <f ca="1">IF(B7="","",IF(ISERROR(MATCH($J7,SorP!$B$1:$B$6261,0)),"",INDIRECT("'SorP'!$A$"&amp;MATCH($S7&amp;$J7,SorP!C:C,0))))</f>
        <v>CD-HK</v>
      </c>
      <c r="U7" s="167"/>
      <c r="V7" s="168">
        <f ca="1">IF(C7="",NA(),MATCH($B7&amp;$C7,'Smelter Look-up'!$J:$J,0))</f>
        <v>286</v>
      </c>
      <c r="X7" s="169">
        <f t="shared" ca="1" si="1"/>
        <v>0</v>
      </c>
      <c r="AB7" s="312" t="str">
        <f t="shared" ca="1" si="2"/>
        <v>Copper</v>
      </c>
      <c r="AC7" s="169" t="str">
        <f t="shared" ca="1" si="3"/>
        <v>Copper</v>
      </c>
      <c r="AD7" s="169" t="str">
        <f t="shared" ca="1" si="4"/>
        <v>La Compagnie de Traitement des Rejets de Kingamyambo S.A. (Metalkol S.A.)</v>
      </c>
    </row>
    <row r="8" spans="1:34" s="169" customFormat="1" ht="20.25">
      <c r="A8" s="196" t="s">
        <v>18364</v>
      </c>
      <c r="B8" s="302" t="str">
        <f ca="1">IF(LEN(A8)=0,"",INDEX('Smelter Look-up'!$A:$A,MATCH($A8,'Smelter Look-up'!$E:$E,0)))</f>
        <v>Nickel</v>
      </c>
      <c r="C8" s="151" t="str">
        <f ca="1">IF(LEN(A8)=0,"",INDEX('Smelter Look-up'!$C:$C,MATCH($A8,'Smelter Look-up'!$E:$E,0)))</f>
        <v>PT DEBONAIR NICKEL INDONESIA</v>
      </c>
      <c r="D8" s="148"/>
      <c r="E8" s="148" t="str">
        <f ca="1">IF(ISERROR($V8),"",OFFSET('Smelter Look-up'!$D$4,$V8-4,0)&amp;"")</f>
        <v>INDONESIA</v>
      </c>
      <c r="F8" s="148" t="str">
        <f ca="1">IF(ISERROR($V8),"",OFFSET('Smelter Look-up'!$E$4,$V8-4,0))</f>
        <v>CID004693</v>
      </c>
      <c r="G8" s="148" t="str">
        <f ca="1">IF(C8=$X$4,"Enter smelter details",IF(ISERROR($V8),"",OFFSET('Smelter Look-up'!$F$4,$V8-4,0)))</f>
        <v>RMI</v>
      </c>
      <c r="H8" s="204">
        <f ca="1">IF(ISERROR($V8),"",OFFSET('Smelter Look-up'!$G$4,$V8-4,0))</f>
        <v>0</v>
      </c>
      <c r="I8" s="205" t="str">
        <f ca="1">IF(ISERROR($V8),"",OFFSET('Smelter Look-up'!$H$4,$V8-4,0))</f>
        <v>Weda Tengah</v>
      </c>
      <c r="J8" s="205" t="str">
        <f ca="1">IF(ISERROR($V8),"",OFFSET('Smelter Look-up'!$I$4,$V8-4,0))</f>
        <v>Maluku Utara</v>
      </c>
      <c r="K8" s="149"/>
      <c r="L8" s="149"/>
      <c r="M8" s="149"/>
      <c r="N8" s="149"/>
      <c r="O8" s="149"/>
      <c r="P8" s="207"/>
      <c r="Q8" s="150"/>
      <c r="R8" s="148" t="str">
        <f ca="1">IF(ISERROR($V8),"",OFFSET('Smelter Look-up'!$C$4,$V8-4,0)&amp;"")</f>
        <v>PT DEBONAIR NICKEL INDONESIA</v>
      </c>
      <c r="S8" s="154" t="str">
        <f t="shared" ca="1" si="0"/>
        <v>ID</v>
      </c>
      <c r="T8" s="154" t="str">
        <f ca="1">IF(B8="","",IF(ISERROR(MATCH($J8,SorP!$B$1:$B$6261,0)),"",INDIRECT("'SorP'!$A$"&amp;MATCH($S8&amp;$J8,SorP!C:C,0))))</f>
        <v>ID-MU</v>
      </c>
      <c r="U8" s="167"/>
      <c r="V8" s="168">
        <f ca="1">IF(C8="",NA(),MATCH($B8&amp;$C8,'Smelter Look-up'!$J:$J,0))</f>
        <v>568</v>
      </c>
      <c r="X8" s="169">
        <f t="shared" ca="1" si="1"/>
        <v>0</v>
      </c>
      <c r="AB8" s="312" t="str">
        <f t="shared" ca="1" si="2"/>
        <v>Nickel</v>
      </c>
      <c r="AC8" s="169" t="str">
        <f t="shared" ca="1" si="3"/>
        <v>Nickel</v>
      </c>
      <c r="AD8" s="169" t="str">
        <f t="shared" ca="1" si="4"/>
        <v>PT DEBONAIR NICKEL INDONESIA</v>
      </c>
    </row>
    <row r="9" spans="1:34" s="169" customFormat="1" ht="20.25">
      <c r="A9" s="196" t="s">
        <v>18335</v>
      </c>
      <c r="B9" s="302" t="str">
        <f ca="1">IF(LEN(A9)=0,"",INDEX('Smelter Look-up'!$A:$A,MATCH($A9,'Smelter Look-up'!$E:$E,0)))</f>
        <v>Nickel</v>
      </c>
      <c r="C9" s="151" t="str">
        <f ca="1">IF(LEN(A9)=0,"",INDEX('Smelter Look-up'!$C:$C,MATCH($A9,'Smelter Look-up'!$E:$E,0)))</f>
        <v>Dynatec Madagascar Company</v>
      </c>
      <c r="D9" s="148"/>
      <c r="E9" s="148" t="str">
        <f ca="1">IF(ISERROR($V9),"",OFFSET('Smelter Look-up'!$D$4,$V9-4,0)&amp;"")</f>
        <v>MADAGASCAR</v>
      </c>
      <c r="F9" s="148" t="str">
        <f ca="1">IF(ISERROR($V9),"",OFFSET('Smelter Look-up'!$E$4,$V9-4,0))</f>
        <v>CID003968</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IF(B9="","",IF(ISERROR(MATCH($J9,SorP!$B$1:$B$6261,0)),"",INDIRECT("'SorP'!$A$"&amp;MATCH($S9&amp;$J9,SorP!C:C,0))))</f>
        <v>MG-A</v>
      </c>
      <c r="U9" s="167"/>
      <c r="V9" s="168">
        <f ca="1">IF(C9="",NA(),MATCH($B9&amp;$C9,'Smelter Look-up'!$J:$J,0))</f>
        <v>518</v>
      </c>
      <c r="X9" s="169">
        <f t="shared" ca="1" si="1"/>
        <v>0</v>
      </c>
      <c r="AB9" s="312" t="str">
        <f t="shared" ca="1" si="2"/>
        <v>Nickel</v>
      </c>
      <c r="AC9" s="169" t="str">
        <f t="shared" ca="1" si="3"/>
        <v>Nickel</v>
      </c>
      <c r="AD9" s="169" t="str">
        <f t="shared" ca="1" si="4"/>
        <v>Dynatec Madagascar Company</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E-tec Interconnect Asia Co., Ltd. / E-tec Interconnect AG / EMC electro mechanical components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Ryan Chou</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ryan.chou@e-tec-asia.com.tw</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 xml:space="preserve">886-2-2999-2726 </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Ryan Chou</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ryan.chou@e-tec-asia.com.tw</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46169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5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100%</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100%</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5.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5.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5.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5.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E22" sqref="E2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20363</v>
      </c>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E-tec Asia Kent</cp:lastModifiedBy>
  <cp:revision/>
  <dcterms:created xsi:type="dcterms:W3CDTF">2010-06-21T21:00:23Z</dcterms:created>
  <dcterms:modified xsi:type="dcterms:W3CDTF">2026-05-27T00:44:23Z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